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48" windowWidth="16692" windowHeight="10860" activeTab="1"/>
  </bookViews>
  <sheets>
    <sheet name="Enter Data Here" sheetId="1" r:id="rId1"/>
    <sheet name="Scoring Summary" sheetId="2" r:id="rId2"/>
    <sheet name="Quantitative Section" sheetId="3" r:id="rId3"/>
    <sheet name="Relative Comparison" sheetId="4" r:id="rId4"/>
  </sheets>
  <definedNames/>
  <calcPr fullCalcOnLoad="1"/>
</workbook>
</file>

<file path=xl/sharedStrings.xml><?xml version="1.0" encoding="utf-8"?>
<sst xmlns="http://schemas.openxmlformats.org/spreadsheetml/2006/main" count="165" uniqueCount="59">
  <si>
    <t>Total Score</t>
  </si>
  <si>
    <t>out of 50</t>
  </si>
  <si>
    <t xml:space="preserve"> </t>
  </si>
  <si>
    <t>INPUT DATA SECTION</t>
  </si>
  <si>
    <t>NOTES</t>
  </si>
  <si>
    <t>QUANTITATIVE SCORING SECTION</t>
  </si>
  <si>
    <t>Species</t>
  </si>
  <si>
    <t>|% error|</t>
  </si>
  <si>
    <t>MAX PTS</t>
  </si>
  <si>
    <t>Subtotals---&gt;</t>
  </si>
  <si>
    <t>SCORING SUMMARY</t>
  </si>
  <si>
    <t>address of best result</t>
  </si>
  <si>
    <t>reference species</t>
  </si>
  <si>
    <t>absolute</t>
  </si>
  <si>
    <t>PTS EARNED</t>
  </si>
  <si>
    <t>5% Uncertainty</t>
  </si>
  <si>
    <t xml:space="preserve"> OUT OF</t>
  </si>
  <si>
    <t>Octanol-Water Partition Coefficient</t>
  </si>
  <si>
    <t>T=300K</t>
  </si>
  <si>
    <t>P = 101.325 kPa</t>
  </si>
  <si>
    <t>Infinite-Dilution Activity Coefficient in Water</t>
  </si>
  <si>
    <t>P = 13.5 kPa</t>
  </si>
  <si>
    <t>T = 325K</t>
  </si>
  <si>
    <r>
      <t>KOW</t>
    </r>
    <r>
      <rPr>
        <vertAlign val="subscript"/>
        <sz val="12"/>
        <rFont val="Arial"/>
        <family val="2"/>
      </rPr>
      <t>EXPT</t>
    </r>
  </si>
  <si>
    <r>
      <t>g</t>
    </r>
    <r>
      <rPr>
        <vertAlign val="subscript"/>
        <sz val="12"/>
        <rFont val="Arial"/>
        <family val="2"/>
      </rPr>
      <t>i</t>
    </r>
    <r>
      <rPr>
        <vertAlign val="superscript"/>
        <sz val="12"/>
        <rFont val="Arial"/>
        <family val="2"/>
      </rPr>
      <t>∞</t>
    </r>
    <r>
      <rPr>
        <vertAlign val="subscript"/>
        <sz val="12"/>
        <rFont val="Arial"/>
        <family val="2"/>
      </rPr>
      <t>EXPT</t>
    </r>
    <r>
      <rPr>
        <sz val="12"/>
        <rFont val="Arial"/>
        <family val="0"/>
      </rPr>
      <t xml:space="preserve"> </t>
    </r>
  </si>
  <si>
    <t>1-ethylpropylamine</t>
  </si>
  <si>
    <t>3-methyl-1-pentanol</t>
  </si>
  <si>
    <t>T = 300K</t>
  </si>
  <si>
    <t>Infinite Dillution Coefficient in Water</t>
  </si>
  <si>
    <t>RELATIVE RANKING SECTION: Octanol-Water Partition Coefficient</t>
  </si>
  <si>
    <r>
      <t>(</t>
    </r>
    <r>
      <rPr>
        <sz val="12"/>
        <rFont val="Arial"/>
        <family val="2"/>
      </rPr>
      <t>KOW/KOW</t>
    </r>
    <r>
      <rPr>
        <vertAlign val="subscript"/>
        <sz val="12"/>
        <rFont val="Arial"/>
        <family val="2"/>
      </rPr>
      <t>ref</t>
    </r>
    <r>
      <rPr>
        <sz val="12"/>
        <rFont val="Arial"/>
        <family val="0"/>
      </rPr>
      <t>)</t>
    </r>
    <r>
      <rPr>
        <vertAlign val="subscript"/>
        <sz val="12"/>
        <rFont val="Arial"/>
        <family val="2"/>
      </rPr>
      <t>EXPT</t>
    </r>
    <r>
      <rPr>
        <sz val="12"/>
        <rFont val="Arial"/>
        <family val="0"/>
      </rPr>
      <t xml:space="preserve"> </t>
    </r>
  </si>
  <si>
    <t>RELATIVE RANKING SECTION: Infinite-Dilution Activity Coefficient in Water</t>
  </si>
  <si>
    <r>
      <t>(</t>
    </r>
    <r>
      <rPr>
        <sz val="12"/>
        <rFont val="Symbol"/>
        <family val="1"/>
      </rPr>
      <t>g</t>
    </r>
    <r>
      <rPr>
        <vertAlign val="subscript"/>
        <sz val="12"/>
        <rFont val="Arial"/>
        <family val="2"/>
      </rPr>
      <t>i</t>
    </r>
    <r>
      <rPr>
        <vertAlign val="superscript"/>
        <sz val="12"/>
        <rFont val="Arial"/>
        <family val="2"/>
      </rPr>
      <t>∞</t>
    </r>
    <r>
      <rPr>
        <sz val="12"/>
        <rFont val="Arial"/>
        <family val="2"/>
      </rPr>
      <t>/</t>
    </r>
    <r>
      <rPr>
        <sz val="12"/>
        <rFont val="Symbol"/>
        <family val="1"/>
      </rPr>
      <t>g</t>
    </r>
    <r>
      <rPr>
        <vertAlign val="subscript"/>
        <sz val="12"/>
        <rFont val="Arial"/>
        <family val="2"/>
      </rPr>
      <t>i</t>
    </r>
    <r>
      <rPr>
        <vertAlign val="superscript"/>
        <sz val="12"/>
        <rFont val="Arial"/>
        <family val="2"/>
      </rPr>
      <t>∞</t>
    </r>
    <r>
      <rPr>
        <vertAlign val="subscript"/>
        <sz val="12"/>
        <rFont val="Arial"/>
        <family val="2"/>
      </rPr>
      <t>ref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EXPT</t>
    </r>
    <r>
      <rPr>
        <sz val="12"/>
        <rFont val="Arial"/>
        <family val="2"/>
      </rPr>
      <t xml:space="preserve"> </t>
    </r>
  </si>
  <si>
    <t>Quantitative Comparison - Octanol-Water Partition Coefficient</t>
  </si>
  <si>
    <t>Quantitative Comparison - Infinite-Dilution Activity Coefficient in Water</t>
  </si>
  <si>
    <t>Relative Ranking Comparison - Octanol-Water Partition Coefficient</t>
  </si>
  <si>
    <t>Relative Ranking Comparison - Infinite-Dilution Activity Coefficient in Water</t>
  </si>
  <si>
    <t>Points</t>
  </si>
  <si>
    <t>Available</t>
  </si>
  <si>
    <t>Calc.</t>
  </si>
  <si>
    <t>(%)</t>
  </si>
  <si>
    <t>Max</t>
  </si>
  <si>
    <t>Deviation</t>
  </si>
  <si>
    <t>For Max</t>
  </si>
  <si>
    <r>
      <t>KOW</t>
    </r>
    <r>
      <rPr>
        <vertAlign val="subscript"/>
        <sz val="12"/>
        <rFont val="Arial"/>
        <family val="2"/>
      </rPr>
      <t>PREDICTED</t>
    </r>
  </si>
  <si>
    <t>Allowable %</t>
  </si>
  <si>
    <t>Credit</t>
  </si>
  <si>
    <t>Allowable</t>
  </si>
  <si>
    <r>
      <t>g</t>
    </r>
    <r>
      <rPr>
        <vertAlign val="subscript"/>
        <sz val="12"/>
        <rFont val="Symbol"/>
        <family val="1"/>
      </rPr>
      <t>i</t>
    </r>
    <r>
      <rPr>
        <vertAlign val="superscript"/>
        <sz val="12"/>
        <rFont val="Arial"/>
        <family val="2"/>
      </rPr>
      <t>∞</t>
    </r>
    <r>
      <rPr>
        <vertAlign val="subscript"/>
        <sz val="12"/>
        <rFont val="Arial"/>
        <family val="2"/>
      </rPr>
      <t>PREDICTED</t>
    </r>
  </si>
  <si>
    <r>
      <t>(KOW/KOW</t>
    </r>
    <r>
      <rPr>
        <vertAlign val="subscript"/>
        <sz val="12"/>
        <rFont val="Arial"/>
        <family val="2"/>
      </rPr>
      <t>ref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PRED</t>
    </r>
    <r>
      <rPr>
        <sz val="12"/>
        <rFont val="Arial"/>
        <family val="2"/>
      </rPr>
      <t xml:space="preserve"> </t>
    </r>
  </si>
  <si>
    <r>
      <t>(</t>
    </r>
    <r>
      <rPr>
        <sz val="12"/>
        <rFont val="Symbol"/>
        <family val="1"/>
      </rPr>
      <t>g</t>
    </r>
    <r>
      <rPr>
        <vertAlign val="subscript"/>
        <sz val="12"/>
        <rFont val="Arial"/>
        <family val="2"/>
      </rPr>
      <t>i</t>
    </r>
    <r>
      <rPr>
        <vertAlign val="superscript"/>
        <sz val="12"/>
        <rFont val="Arial"/>
        <family val="2"/>
      </rPr>
      <t>∞</t>
    </r>
    <r>
      <rPr>
        <sz val="12"/>
        <rFont val="Arial"/>
        <family val="2"/>
      </rPr>
      <t>/</t>
    </r>
    <r>
      <rPr>
        <sz val="12"/>
        <rFont val="Symbol"/>
        <family val="1"/>
      </rPr>
      <t>g</t>
    </r>
    <r>
      <rPr>
        <vertAlign val="subscript"/>
        <sz val="12"/>
        <rFont val="Arial"/>
        <family val="2"/>
      </rPr>
      <t>i</t>
    </r>
    <r>
      <rPr>
        <vertAlign val="superscript"/>
        <sz val="12"/>
        <rFont val="Arial"/>
        <family val="2"/>
      </rPr>
      <t>∞</t>
    </r>
    <r>
      <rPr>
        <vertAlign val="subscript"/>
        <sz val="12"/>
        <rFont val="Arial"/>
        <family val="2"/>
      </rPr>
      <t>ref</t>
    </r>
    <r>
      <rPr>
        <sz val="12"/>
        <rFont val="Arial"/>
        <family val="2"/>
      </rPr>
      <t>)</t>
    </r>
    <r>
      <rPr>
        <vertAlign val="subscript"/>
        <sz val="12"/>
        <rFont val="Arial"/>
        <family val="2"/>
      </rPr>
      <t>PRED</t>
    </r>
    <r>
      <rPr>
        <sz val="12"/>
        <rFont val="Arial"/>
        <family val="2"/>
      </rPr>
      <t xml:space="preserve"> </t>
    </r>
  </si>
  <si>
    <r>
      <t>g</t>
    </r>
    <r>
      <rPr>
        <vertAlign val="subscript"/>
        <sz val="12"/>
        <rFont val="Arial"/>
        <family val="2"/>
      </rPr>
      <t>i</t>
    </r>
    <r>
      <rPr>
        <vertAlign val="superscript"/>
        <sz val="12"/>
        <rFont val="Arial"/>
        <family val="2"/>
      </rPr>
      <t>∞</t>
    </r>
    <r>
      <rPr>
        <vertAlign val="subscript"/>
        <sz val="12"/>
        <rFont val="Arial"/>
        <family val="2"/>
      </rPr>
      <t>PREDICTED</t>
    </r>
    <r>
      <rPr>
        <sz val="12"/>
        <rFont val="Arial"/>
        <family val="0"/>
      </rPr>
      <t xml:space="preserve"> </t>
    </r>
  </si>
  <si>
    <t>Contestant enters data in columns B,C for KOW, columns F,G for Infinite-Dilution Activity Coefficient in Water</t>
  </si>
  <si>
    <t>5 % Exp</t>
  </si>
  <si>
    <r>
      <t>KOW</t>
    </r>
    <r>
      <rPr>
        <vertAlign val="subscript"/>
        <sz val="10"/>
        <rFont val="Arial"/>
        <family val="2"/>
      </rPr>
      <t>PREDICTED</t>
    </r>
  </si>
  <si>
    <r>
      <t>KOW</t>
    </r>
    <r>
      <rPr>
        <vertAlign val="subscript"/>
        <sz val="10"/>
        <rFont val="Arial"/>
        <family val="2"/>
      </rPr>
      <t>EXPT</t>
    </r>
  </si>
  <si>
    <r>
      <t>g</t>
    </r>
    <r>
      <rPr>
        <vertAlign val="subscript"/>
        <sz val="10"/>
        <rFont val="Symbol"/>
        <family val="1"/>
      </rPr>
      <t>i</t>
    </r>
    <r>
      <rPr>
        <vertAlign val="superscript"/>
        <sz val="10"/>
        <rFont val="Arial"/>
        <family val="2"/>
      </rPr>
      <t>∞</t>
    </r>
    <r>
      <rPr>
        <vertAlign val="subscript"/>
        <sz val="10"/>
        <rFont val="Arial"/>
        <family val="2"/>
      </rPr>
      <t>PREDICTED</t>
    </r>
  </si>
  <si>
    <r>
      <t>g</t>
    </r>
    <r>
      <rPr>
        <vertAlign val="subscript"/>
        <sz val="10"/>
        <rFont val="Arial"/>
        <family val="2"/>
      </rPr>
      <t>i</t>
    </r>
    <r>
      <rPr>
        <vertAlign val="superscript"/>
        <sz val="10"/>
        <rFont val="Arial"/>
        <family val="2"/>
      </rPr>
      <t>∞</t>
    </r>
    <r>
      <rPr>
        <vertAlign val="subscript"/>
        <sz val="10"/>
        <rFont val="Arial"/>
        <family val="2"/>
      </rPr>
      <t>EXPT</t>
    </r>
    <r>
      <rPr>
        <sz val="10"/>
        <rFont val="Arial"/>
        <family val="0"/>
      </rPr>
      <t xml:space="preserve"> </t>
    </r>
  </si>
  <si>
    <t xml:space="preserve"> % Deviation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</si>
</sst>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2"/>
      <name val="Symbol"/>
      <family val="1"/>
    </font>
    <font>
      <vertAlign val="subscript"/>
      <sz val="12"/>
      <name val="Arial"/>
      <family val="2"/>
    </font>
    <font>
      <sz val="12"/>
      <name val="Arial"/>
      <family val="0"/>
    </font>
    <font>
      <b/>
      <sz val="10"/>
      <color indexed="12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10"/>
      <color indexed="48"/>
      <name val="Arial"/>
      <family val="0"/>
    </font>
    <font>
      <b/>
      <sz val="10"/>
      <color indexed="48"/>
      <name val="Arial"/>
      <family val="2"/>
    </font>
    <font>
      <vertAlign val="subscript"/>
      <sz val="12"/>
      <name val="Symbol"/>
      <family val="1"/>
    </font>
    <font>
      <vertAlign val="superscript"/>
      <sz val="12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vertAlign val="subscript"/>
      <sz val="10"/>
      <name val="Symbol"/>
      <family val="1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48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2"/>
      </right>
      <top style="medium">
        <color indexed="10"/>
      </top>
      <bottom style="medium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" fontId="3" fillId="3" borderId="3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left"/>
    </xf>
    <xf numFmtId="2" fontId="3" fillId="3" borderId="5" xfId="0" applyNumberFormat="1" applyFont="1" applyFill="1" applyBorder="1" applyAlignment="1">
      <alignment horizontal="left"/>
    </xf>
    <xf numFmtId="2" fontId="0" fillId="0" borderId="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9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 horizontal="center"/>
    </xf>
    <xf numFmtId="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1">
      <selection activeCell="F12" sqref="F12"/>
    </sheetView>
  </sheetViews>
  <sheetFormatPr defaultColWidth="9.140625" defaultRowHeight="12.75"/>
  <cols>
    <col min="1" max="1" width="23.8515625" style="0" customWidth="1"/>
    <col min="2" max="2" width="13.7109375" style="0" customWidth="1"/>
    <col min="3" max="3" width="10.28125" style="0" customWidth="1"/>
    <col min="4" max="4" width="14.57421875" style="0" customWidth="1"/>
    <col min="5" max="5" width="10.57421875" style="0" customWidth="1"/>
    <col min="6" max="6" width="12.28125" style="0" customWidth="1"/>
    <col min="7" max="7" width="11.57421875" style="0" customWidth="1"/>
    <col min="8" max="8" width="20.140625" style="0" customWidth="1"/>
  </cols>
  <sheetData>
    <row r="1" ht="13.5" thickBot="1"/>
    <row r="2" spans="1:8" ht="12.75" customHeight="1" thickTop="1">
      <c r="A2" s="68" t="s">
        <v>3</v>
      </c>
      <c r="B2" s="69"/>
      <c r="C2" s="69"/>
      <c r="D2" s="69"/>
      <c r="E2" s="69"/>
      <c r="F2" s="69"/>
      <c r="G2" s="69"/>
      <c r="H2" s="69"/>
    </row>
    <row r="3" spans="1:8" ht="12.75" customHeight="1" thickBot="1">
      <c r="A3" s="70"/>
      <c r="B3" s="71"/>
      <c r="C3" s="71"/>
      <c r="D3" s="71"/>
      <c r="E3" s="71"/>
      <c r="F3" s="71"/>
      <c r="G3" s="71"/>
      <c r="H3" s="71"/>
    </row>
    <row r="4" ht="14.25" thickBot="1" thickTop="1"/>
    <row r="5" spans="2:8" ht="12.75">
      <c r="B5" s="76" t="s">
        <v>17</v>
      </c>
      <c r="C5" s="77"/>
      <c r="D5" s="78"/>
      <c r="F5" s="76" t="s">
        <v>20</v>
      </c>
      <c r="G5" s="77"/>
      <c r="H5" s="78"/>
    </row>
    <row r="6" spans="2:8" ht="12.75">
      <c r="B6" s="62" t="s">
        <v>18</v>
      </c>
      <c r="C6" s="63"/>
      <c r="D6" s="64"/>
      <c r="F6" s="62" t="s">
        <v>22</v>
      </c>
      <c r="G6" s="63"/>
      <c r="H6" s="64"/>
    </row>
    <row r="7" spans="2:8" ht="13.5" thickBot="1">
      <c r="B7" s="65" t="s">
        <v>19</v>
      </c>
      <c r="C7" s="66"/>
      <c r="D7" s="67"/>
      <c r="F7" s="65" t="s">
        <v>21</v>
      </c>
      <c r="G7" s="66"/>
      <c r="H7" s="67"/>
    </row>
    <row r="8" spans="1:8" ht="18">
      <c r="A8" s="14" t="s">
        <v>6</v>
      </c>
      <c r="B8" s="32" t="s">
        <v>44</v>
      </c>
      <c r="C8" s="32" t="s">
        <v>23</v>
      </c>
      <c r="D8" s="9" t="s">
        <v>15</v>
      </c>
      <c r="F8" s="11" t="s">
        <v>51</v>
      </c>
      <c r="G8" s="11" t="s">
        <v>24</v>
      </c>
      <c r="H8" s="9" t="s">
        <v>15</v>
      </c>
    </row>
    <row r="9" spans="2:8" ht="15.75" thickBot="1">
      <c r="B9" s="75" t="s">
        <v>2</v>
      </c>
      <c r="C9" s="75"/>
      <c r="D9" s="75"/>
      <c r="F9" s="75"/>
      <c r="G9" s="75"/>
      <c r="H9" s="75"/>
    </row>
    <row r="10" spans="1:8" ht="13.5" thickBot="1">
      <c r="A10" s="12" t="s">
        <v>25</v>
      </c>
      <c r="B10" s="29">
        <v>125</v>
      </c>
      <c r="C10" s="29">
        <v>158</v>
      </c>
      <c r="D10" s="30">
        <f>C10*0.05</f>
        <v>7.9</v>
      </c>
      <c r="E10" s="7"/>
      <c r="F10" s="29">
        <v>50</v>
      </c>
      <c r="G10" s="29">
        <v>25</v>
      </c>
      <c r="H10" s="31">
        <f>0.05*G10</f>
        <v>1.25</v>
      </c>
    </row>
    <row r="11" spans="1:8" ht="13.5" thickBot="1">
      <c r="A11" s="12" t="s">
        <v>26</v>
      </c>
      <c r="B11" s="29">
        <v>350</v>
      </c>
      <c r="C11" s="29">
        <v>312</v>
      </c>
      <c r="D11" s="30">
        <f>C11*0.05</f>
        <v>15.600000000000001</v>
      </c>
      <c r="E11" s="7"/>
      <c r="F11" s="29">
        <v>200</v>
      </c>
      <c r="G11" s="29">
        <v>245</v>
      </c>
      <c r="H11" s="31">
        <f>0.05*G11</f>
        <v>12.25</v>
      </c>
    </row>
    <row r="12" spans="2:4" ht="12.75">
      <c r="B12" s="2"/>
      <c r="D12" s="1"/>
    </row>
    <row r="13" ht="8.25" customHeight="1"/>
    <row r="14" ht="12.75">
      <c r="A14" s="12" t="s">
        <v>4</v>
      </c>
    </row>
    <row r="15" spans="1:7" ht="27" customHeight="1">
      <c r="A15" s="73" t="s">
        <v>52</v>
      </c>
      <c r="B15" s="73"/>
      <c r="C15" s="73"/>
      <c r="D15" s="73"/>
      <c r="E15" s="73"/>
      <c r="F15" s="73"/>
      <c r="G15" s="73"/>
    </row>
    <row r="16" spans="1:8" ht="25.5" customHeight="1">
      <c r="A16" s="72" t="s">
        <v>2</v>
      </c>
      <c r="B16" s="72"/>
      <c r="C16" s="72"/>
      <c r="D16" s="72"/>
      <c r="E16" s="72"/>
      <c r="F16" s="72"/>
      <c r="G16" s="72"/>
      <c r="H16" t="s">
        <v>2</v>
      </c>
    </row>
    <row r="17" spans="1:7" ht="12.75">
      <c r="A17" s="74" t="s">
        <v>2</v>
      </c>
      <c r="B17" s="74"/>
      <c r="C17" s="74"/>
      <c r="D17" s="74"/>
      <c r="E17" s="74"/>
      <c r="F17" s="74"/>
      <c r="G17" t="s">
        <v>2</v>
      </c>
    </row>
    <row r="18" ht="12.75">
      <c r="E18" t="s">
        <v>2</v>
      </c>
    </row>
    <row r="20" spans="3:8" ht="12.75">
      <c r="C20" t="s">
        <v>2</v>
      </c>
      <c r="H20" t="s">
        <v>2</v>
      </c>
    </row>
    <row r="21" spans="3:7" ht="12.75">
      <c r="C21" t="s">
        <v>2</v>
      </c>
      <c r="G21" t="s">
        <v>2</v>
      </c>
    </row>
  </sheetData>
  <mergeCells count="12">
    <mergeCell ref="A17:F17"/>
    <mergeCell ref="B9:D9"/>
    <mergeCell ref="F9:H9"/>
    <mergeCell ref="B5:D5"/>
    <mergeCell ref="B6:D6"/>
    <mergeCell ref="B7:D7"/>
    <mergeCell ref="F5:H5"/>
    <mergeCell ref="F6:H6"/>
    <mergeCell ref="F7:H7"/>
    <mergeCell ref="A2:H3"/>
    <mergeCell ref="A16:G16"/>
    <mergeCell ref="A15:G15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2:T37"/>
  <sheetViews>
    <sheetView tabSelected="1" workbookViewId="0" topLeftCell="A1">
      <selection activeCell="B14" sqref="B14"/>
    </sheetView>
  </sheetViews>
  <sheetFormatPr defaultColWidth="9.140625" defaultRowHeight="12.75"/>
  <cols>
    <col min="2" max="2" width="12.421875" style="0" customWidth="1"/>
    <col min="4" max="4" width="13.28125" style="0" customWidth="1"/>
    <col min="5" max="5" width="7.8515625" style="0" customWidth="1"/>
  </cols>
  <sheetData>
    <row r="1" ht="13.5" thickBot="1"/>
    <row r="2" spans="2:12" ht="13.5" customHeight="1" thickTop="1">
      <c r="B2" s="68" t="s">
        <v>10</v>
      </c>
      <c r="C2" s="69"/>
      <c r="D2" s="69"/>
      <c r="E2" s="69"/>
      <c r="F2" s="69"/>
      <c r="G2" s="18"/>
      <c r="H2" s="19"/>
      <c r="I2" s="19"/>
      <c r="J2" s="19"/>
      <c r="K2" s="19"/>
      <c r="L2" s="20"/>
    </row>
    <row r="3" spans="2:12" ht="13.5" customHeight="1" thickBot="1">
      <c r="B3" s="70"/>
      <c r="C3" s="71"/>
      <c r="D3" s="71"/>
      <c r="E3" s="71"/>
      <c r="F3" s="71"/>
      <c r="G3" s="18"/>
      <c r="H3" s="19"/>
      <c r="I3" s="19"/>
      <c r="J3" s="19"/>
      <c r="K3" s="19"/>
      <c r="L3" s="20"/>
    </row>
    <row r="4" spans="2:12" ht="13.5" customHeight="1" thickTop="1">
      <c r="B4" s="17"/>
      <c r="C4" s="17"/>
      <c r="D4" s="17"/>
      <c r="E4" s="17"/>
      <c r="F4" s="17"/>
      <c r="G4" s="19"/>
      <c r="H4" s="19"/>
      <c r="I4" s="19"/>
      <c r="J4" s="19"/>
      <c r="K4" s="19"/>
      <c r="L4" s="20"/>
    </row>
    <row r="5" spans="2:3" ht="12.75">
      <c r="B5" s="24" t="s">
        <v>14</v>
      </c>
      <c r="C5" s="24" t="s">
        <v>8</v>
      </c>
    </row>
    <row r="6" spans="2:8" ht="12.75">
      <c r="B6" s="23">
        <f>'Quantitative Section'!I17</f>
        <v>20.114758659062456</v>
      </c>
      <c r="C6" s="23">
        <f>'Quantitative Section'!H17</f>
        <v>30</v>
      </c>
      <c r="D6" s="24" t="s">
        <v>33</v>
      </c>
      <c r="E6" s="24"/>
      <c r="F6" s="24"/>
      <c r="G6" s="24"/>
      <c r="H6" s="24"/>
    </row>
    <row r="7" spans="2:8" ht="12.75">
      <c r="B7" s="23">
        <f>'Quantitative Section'!R17</f>
        <v>9.271137026239067</v>
      </c>
      <c r="C7" s="23">
        <f>'Quantitative Section'!Q17</f>
        <v>30</v>
      </c>
      <c r="D7" s="24" t="s">
        <v>34</v>
      </c>
      <c r="E7" s="24"/>
      <c r="F7" s="24"/>
      <c r="G7" s="24"/>
      <c r="H7" s="24"/>
    </row>
    <row r="8" spans="2:8" ht="12.75">
      <c r="B8" s="23">
        <f>'Relative Comparison'!K14</f>
        <v>6.013949883750971</v>
      </c>
      <c r="C8" s="23">
        <f>'Relative Comparison'!J14</f>
        <v>20</v>
      </c>
      <c r="D8" s="24" t="s">
        <v>35</v>
      </c>
      <c r="E8" s="24"/>
      <c r="F8" s="24"/>
      <c r="G8" s="24"/>
      <c r="H8" s="24"/>
    </row>
    <row r="9" spans="2:8" ht="12.75">
      <c r="B9" s="23">
        <f>'Relative Comparison'!K30</f>
        <v>0</v>
      </c>
      <c r="C9" s="23">
        <f>'Relative Comparison'!J30</f>
        <v>20</v>
      </c>
      <c r="D9" s="24" t="s">
        <v>36</v>
      </c>
      <c r="E9" s="24"/>
      <c r="F9" s="24"/>
      <c r="G9" s="24"/>
      <c r="H9" s="24"/>
    </row>
    <row r="10" spans="2:6" ht="12.75">
      <c r="B10" s="28"/>
      <c r="C10" s="28"/>
      <c r="D10" s="20"/>
      <c r="E10" s="20"/>
      <c r="F10" s="20"/>
    </row>
    <row r="11" spans="2:5" ht="13.5" thickBot="1">
      <c r="B11" s="6"/>
      <c r="C11" s="6"/>
      <c r="E11" s="5"/>
    </row>
    <row r="12" spans="2:4" ht="13.5" thickBot="1">
      <c r="B12" s="25">
        <f>SUM(B6:B9)</f>
        <v>35.399845569052495</v>
      </c>
      <c r="C12" s="27" t="s">
        <v>16</v>
      </c>
      <c r="D12" s="26">
        <f>SUM(C6:C9)</f>
        <v>100</v>
      </c>
    </row>
    <row r="14" ht="12.75">
      <c r="D14" t="s">
        <v>2</v>
      </c>
    </row>
    <row r="15" ht="12.75">
      <c r="D15" t="s">
        <v>2</v>
      </c>
    </row>
    <row r="16" ht="12.75">
      <c r="D16" t="s">
        <v>2</v>
      </c>
    </row>
    <row r="17" ht="12.75">
      <c r="D17" t="s">
        <v>2</v>
      </c>
    </row>
    <row r="18" spans="3:9" ht="12.75">
      <c r="C18" t="s">
        <v>2</v>
      </c>
      <c r="I18" t="s">
        <v>2</v>
      </c>
    </row>
    <row r="29" ht="12.75">
      <c r="T29" s="4"/>
    </row>
    <row r="36" spans="18:19" ht="12.75">
      <c r="R36" s="3" t="s">
        <v>0</v>
      </c>
      <c r="S36" s="3"/>
    </row>
    <row r="37" spans="18:19" ht="12.75">
      <c r="R37" s="3" t="e">
        <f>#REF!+#REF!+'Quantitative Section'!#REF!+#REF!</f>
        <v>#REF!</v>
      </c>
      <c r="S37" s="3" t="s">
        <v>1</v>
      </c>
    </row>
  </sheetData>
  <mergeCells count="1">
    <mergeCell ref="B2:F3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7"/>
  <sheetViews>
    <sheetView workbookViewId="0" topLeftCell="C1">
      <selection activeCell="N23" sqref="N23"/>
    </sheetView>
  </sheetViews>
  <sheetFormatPr defaultColWidth="9.140625" defaultRowHeight="12.75"/>
  <cols>
    <col min="1" max="1" width="23.140625" style="42" customWidth="1"/>
    <col min="2" max="2" width="14.140625" style="42" customWidth="1"/>
    <col min="3" max="3" width="9.7109375" style="42" customWidth="1"/>
    <col min="4" max="4" width="11.7109375" style="42" customWidth="1"/>
    <col min="5" max="5" width="9.140625" style="42" customWidth="1"/>
    <col min="6" max="6" width="12.8515625" style="42" customWidth="1"/>
    <col min="7" max="8" width="9.140625" style="42" customWidth="1"/>
    <col min="9" max="9" width="13.421875" style="42" customWidth="1"/>
    <col min="10" max="10" width="9.140625" style="42" customWidth="1"/>
    <col min="11" max="11" width="11.140625" style="42" customWidth="1"/>
    <col min="12" max="17" width="9.140625" style="42" customWidth="1"/>
    <col min="18" max="18" width="12.57421875" style="42" customWidth="1"/>
    <col min="19" max="16384" width="9.140625" style="42" customWidth="1"/>
  </cols>
  <sheetData>
    <row r="1" s="41" customFormat="1" ht="13.5" thickBot="1"/>
    <row r="2" spans="1:18" ht="13.5" customHeight="1" thickTop="1">
      <c r="A2" s="80" t="s">
        <v>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2"/>
    </row>
    <row r="3" spans="1:18" ht="13.5" customHeight="1" thickBot="1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5"/>
    </row>
    <row r="4" ht="14.25" thickBot="1" thickTop="1"/>
    <row r="5" spans="2:18" ht="12.75">
      <c r="B5" s="76" t="s">
        <v>17</v>
      </c>
      <c r="C5" s="77"/>
      <c r="D5" s="77"/>
      <c r="E5" s="77"/>
      <c r="F5" s="77"/>
      <c r="G5" s="77"/>
      <c r="H5" s="77"/>
      <c r="I5" s="78"/>
      <c r="K5" s="76" t="s">
        <v>28</v>
      </c>
      <c r="L5" s="77"/>
      <c r="M5" s="77"/>
      <c r="N5" s="77"/>
      <c r="O5" s="77"/>
      <c r="P5" s="77"/>
      <c r="Q5" s="77"/>
      <c r="R5" s="78"/>
    </row>
    <row r="6" spans="2:18" ht="12" customHeight="1">
      <c r="B6" s="62" t="s">
        <v>27</v>
      </c>
      <c r="C6" s="63"/>
      <c r="D6" s="63"/>
      <c r="E6" s="63"/>
      <c r="F6" s="63"/>
      <c r="G6" s="63"/>
      <c r="H6" s="63"/>
      <c r="I6" s="64"/>
      <c r="K6" s="62" t="s">
        <v>22</v>
      </c>
      <c r="L6" s="63"/>
      <c r="M6" s="63"/>
      <c r="N6" s="63"/>
      <c r="O6" s="63"/>
      <c r="P6" s="63"/>
      <c r="Q6" s="63"/>
      <c r="R6" s="64"/>
    </row>
    <row r="7" spans="2:18" ht="12" customHeight="1" thickBot="1">
      <c r="B7" s="65" t="s">
        <v>19</v>
      </c>
      <c r="C7" s="66"/>
      <c r="D7" s="66"/>
      <c r="E7" s="66"/>
      <c r="F7" s="66"/>
      <c r="G7" s="66"/>
      <c r="H7" s="66"/>
      <c r="I7" s="67"/>
      <c r="K7" s="65" t="s">
        <v>21</v>
      </c>
      <c r="L7" s="66"/>
      <c r="M7" s="66"/>
      <c r="N7" s="66"/>
      <c r="O7" s="66"/>
      <c r="P7" s="66"/>
      <c r="Q7" s="66"/>
      <c r="R7" s="67"/>
    </row>
    <row r="8" spans="2:18" ht="12" customHeight="1">
      <c r="B8" s="35"/>
      <c r="C8" s="35"/>
      <c r="D8" s="35"/>
      <c r="E8" s="35"/>
      <c r="F8" s="35"/>
      <c r="G8" s="35"/>
      <c r="H8" s="35"/>
      <c r="I8" s="35"/>
      <c r="K8" s="35"/>
      <c r="L8" s="35"/>
      <c r="M8" s="35"/>
      <c r="N8" s="35"/>
      <c r="O8" s="35"/>
      <c r="P8" s="35"/>
      <c r="Q8" s="35"/>
      <c r="R8" s="35"/>
    </row>
    <row r="9" spans="2:18" ht="12" customHeight="1">
      <c r="B9" s="35"/>
      <c r="C9" s="35"/>
      <c r="D9" s="35"/>
      <c r="E9" s="43"/>
      <c r="F9" s="44" t="s">
        <v>45</v>
      </c>
      <c r="G9" s="43" t="s">
        <v>41</v>
      </c>
      <c r="H9" s="35"/>
      <c r="I9" s="35"/>
      <c r="K9" s="35"/>
      <c r="L9" s="35"/>
      <c r="M9" s="35"/>
      <c r="N9" s="43"/>
      <c r="O9" s="44" t="s">
        <v>45</v>
      </c>
      <c r="P9" s="43" t="s">
        <v>41</v>
      </c>
      <c r="Q9" s="35"/>
      <c r="R9" s="35"/>
    </row>
    <row r="10" spans="2:18" ht="11.25" customHeight="1">
      <c r="B10" s="35"/>
      <c r="C10" s="35"/>
      <c r="D10" s="35"/>
      <c r="E10" s="45" t="s">
        <v>39</v>
      </c>
      <c r="F10" s="45" t="s">
        <v>42</v>
      </c>
      <c r="G10" s="45" t="s">
        <v>47</v>
      </c>
      <c r="H10" s="35"/>
      <c r="I10" s="35"/>
      <c r="K10" s="35"/>
      <c r="L10" s="35"/>
      <c r="M10" s="35"/>
      <c r="N10" s="45" t="s">
        <v>39</v>
      </c>
      <c r="O10" s="45" t="s">
        <v>42</v>
      </c>
      <c r="P10" s="45" t="s">
        <v>47</v>
      </c>
      <c r="Q10" s="35"/>
      <c r="R10" s="35"/>
    </row>
    <row r="11" spans="4:17" ht="18.75" customHeight="1" thickBot="1">
      <c r="D11" s="46" t="s">
        <v>53</v>
      </c>
      <c r="E11" s="45" t="s">
        <v>42</v>
      </c>
      <c r="F11" s="45" t="s">
        <v>43</v>
      </c>
      <c r="G11" s="45" t="s">
        <v>42</v>
      </c>
      <c r="H11" s="43" t="s">
        <v>37</v>
      </c>
      <c r="M11" s="46" t="s">
        <v>53</v>
      </c>
      <c r="N11" s="45" t="s">
        <v>42</v>
      </c>
      <c r="O11" s="45" t="s">
        <v>43</v>
      </c>
      <c r="P11" s="45" t="s">
        <v>42</v>
      </c>
      <c r="Q11" s="43" t="s">
        <v>37</v>
      </c>
    </row>
    <row r="12" spans="1:18" s="57" customFormat="1" ht="15">
      <c r="A12" s="42"/>
      <c r="B12" s="47" t="s">
        <v>54</v>
      </c>
      <c r="C12" s="48" t="s">
        <v>55</v>
      </c>
      <c r="D12" s="49" t="s">
        <v>42</v>
      </c>
      <c r="E12" s="50" t="s">
        <v>40</v>
      </c>
      <c r="F12" s="50" t="s">
        <v>46</v>
      </c>
      <c r="G12" s="50" t="s">
        <v>40</v>
      </c>
      <c r="H12" s="50" t="s">
        <v>38</v>
      </c>
      <c r="I12" s="51" t="s">
        <v>14</v>
      </c>
      <c r="J12" s="52"/>
      <c r="K12" s="53" t="s">
        <v>56</v>
      </c>
      <c r="L12" s="54" t="s">
        <v>57</v>
      </c>
      <c r="M12" s="49" t="s">
        <v>42</v>
      </c>
      <c r="N12" s="55" t="s">
        <v>40</v>
      </c>
      <c r="O12" s="55" t="s">
        <v>46</v>
      </c>
      <c r="P12" s="55" t="s">
        <v>40</v>
      </c>
      <c r="Q12" s="55" t="s">
        <v>38</v>
      </c>
      <c r="R12" s="56" t="s">
        <v>14</v>
      </c>
    </row>
    <row r="14" spans="1:18" ht="12.75">
      <c r="A14" s="12" t="str">
        <f>'Enter Data Here'!A10</f>
        <v>1-ethylpropylamine</v>
      </c>
      <c r="B14" s="58">
        <f>'Enter Data Here'!B10</f>
        <v>125</v>
      </c>
      <c r="C14" s="58">
        <f>'Enter Data Here'!C10</f>
        <v>158</v>
      </c>
      <c r="D14" s="58">
        <f>C14*0.05</f>
        <v>7.9</v>
      </c>
      <c r="E14" s="58">
        <f>100*ABS(B14-C14)/C14</f>
        <v>20.88607594936709</v>
      </c>
      <c r="F14" s="58">
        <v>5</v>
      </c>
      <c r="G14" s="58">
        <v>40</v>
      </c>
      <c r="H14" s="58">
        <v>15</v>
      </c>
      <c r="I14" s="59">
        <f>IF(E14&lt;G14,IF(E14&gt;F14,(1-(E14-F14)/(G14-F14))*H14,H14),0)</f>
        <v>8.191681735985533</v>
      </c>
      <c r="J14" s="60"/>
      <c r="K14" s="58">
        <f>'Enter Data Here'!F10</f>
        <v>50</v>
      </c>
      <c r="L14" s="58">
        <f>'Enter Data Here'!G10</f>
        <v>25</v>
      </c>
      <c r="M14" s="58">
        <f>L14*0.05</f>
        <v>1.25</v>
      </c>
      <c r="N14" s="58">
        <f>100*ABS(K14-L14)/L14</f>
        <v>100</v>
      </c>
      <c r="O14" s="58">
        <v>5</v>
      </c>
      <c r="P14" s="58">
        <v>40</v>
      </c>
      <c r="Q14" s="58">
        <v>15</v>
      </c>
      <c r="R14" s="59">
        <f>IF(N14&lt;P14,IF(N14&gt;O14,(1-(N14-O14)/(P14-O14))*Q14,Q14),0)</f>
        <v>0</v>
      </c>
    </row>
    <row r="15" spans="1:18" ht="12.75">
      <c r="A15" s="12" t="str">
        <f>'Enter Data Here'!A11</f>
        <v>3-methyl-1-pentanol</v>
      </c>
      <c r="B15" s="58">
        <f>'Enter Data Here'!B11</f>
        <v>350</v>
      </c>
      <c r="C15" s="58">
        <f>'Enter Data Here'!C11</f>
        <v>312</v>
      </c>
      <c r="D15" s="58">
        <f>C15*0.05</f>
        <v>15.600000000000001</v>
      </c>
      <c r="E15" s="58">
        <f>100*ABS(B15-C15)/C15</f>
        <v>12.179487179487179</v>
      </c>
      <c r="F15" s="58">
        <v>5</v>
      </c>
      <c r="G15" s="58">
        <v>40</v>
      </c>
      <c r="H15" s="58">
        <v>15</v>
      </c>
      <c r="I15" s="59">
        <f>IF(E15&lt;G15,IF(E15&gt;F15,(1-(E15-F15)/(G15-F15))*H15,H15),0)</f>
        <v>11.923076923076923</v>
      </c>
      <c r="J15" s="60"/>
      <c r="K15" s="58">
        <f>'Enter Data Here'!F11</f>
        <v>200</v>
      </c>
      <c r="L15" s="58">
        <f>'Enter Data Here'!G11</f>
        <v>245</v>
      </c>
      <c r="M15" s="58">
        <f>L15*0.05</f>
        <v>12.25</v>
      </c>
      <c r="N15" s="58">
        <f>100*ABS(K15-L15)/L15</f>
        <v>18.367346938775512</v>
      </c>
      <c r="O15" s="58">
        <v>5</v>
      </c>
      <c r="P15" s="58">
        <v>40</v>
      </c>
      <c r="Q15" s="58">
        <v>15</v>
      </c>
      <c r="R15" s="59">
        <f>IF(N15&lt;P15,IF(N15&gt;O15,(1-(N15-O15)/(P15-O15))*Q15,Q15),0)</f>
        <v>9.271137026239067</v>
      </c>
    </row>
    <row r="16" spans="2:18" ht="12.75">
      <c r="B16" s="42" t="s">
        <v>2</v>
      </c>
      <c r="I16" s="60"/>
      <c r="R16" s="60"/>
    </row>
    <row r="17" spans="3:18" ht="12.75">
      <c r="C17" s="79" t="s">
        <v>9</v>
      </c>
      <c r="D17" s="79"/>
      <c r="E17" s="79"/>
      <c r="F17" s="61"/>
      <c r="G17" s="61"/>
      <c r="H17" s="58">
        <f>SUM(H14:H15)</f>
        <v>30</v>
      </c>
      <c r="I17" s="58">
        <f>SUM(I14:I15)</f>
        <v>20.114758659062456</v>
      </c>
      <c r="L17" s="79" t="s">
        <v>9</v>
      </c>
      <c r="M17" s="79"/>
      <c r="N17" s="79"/>
      <c r="O17" s="61"/>
      <c r="P17" s="61"/>
      <c r="Q17" s="58">
        <f>SUM(Q14:Q15)</f>
        <v>30</v>
      </c>
      <c r="R17" s="58">
        <f>SUM(R14:R15)</f>
        <v>9.271137026239067</v>
      </c>
    </row>
    <row r="20" ht="12.75">
      <c r="H20" s="42" t="s">
        <v>2</v>
      </c>
    </row>
    <row r="21" spans="1:9" ht="12.75">
      <c r="A21" s="42" t="s">
        <v>2</v>
      </c>
      <c r="B21" s="42" t="s">
        <v>2</v>
      </c>
      <c r="C21" s="42" t="s">
        <v>2</v>
      </c>
      <c r="H21" s="42" t="s">
        <v>2</v>
      </c>
      <c r="I21" s="42" t="s">
        <v>2</v>
      </c>
    </row>
    <row r="22" spans="9:18" ht="12.75">
      <c r="I22" s="42" t="s">
        <v>2</v>
      </c>
      <c r="R22" s="42" t="s">
        <v>2</v>
      </c>
    </row>
    <row r="23" spans="8:9" ht="12.75">
      <c r="H23" s="42" t="s">
        <v>2</v>
      </c>
      <c r="I23" s="42" t="s">
        <v>2</v>
      </c>
    </row>
    <row r="24" ht="12.75">
      <c r="J24" s="42" t="s">
        <v>2</v>
      </c>
    </row>
    <row r="25" ht="12.75">
      <c r="I25" s="42" t="s">
        <v>2</v>
      </c>
    </row>
    <row r="26" ht="12.75">
      <c r="J26" s="42" t="s">
        <v>2</v>
      </c>
    </row>
    <row r="27" ht="12.75">
      <c r="J27" s="42" t="s">
        <v>2</v>
      </c>
    </row>
  </sheetData>
  <mergeCells count="9">
    <mergeCell ref="C17:E17"/>
    <mergeCell ref="L17:N17"/>
    <mergeCell ref="A2:R3"/>
    <mergeCell ref="K5:R5"/>
    <mergeCell ref="K6:R6"/>
    <mergeCell ref="K7:R7"/>
    <mergeCell ref="B5:I5"/>
    <mergeCell ref="B6:I6"/>
    <mergeCell ref="B7:I7"/>
  </mergeCell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9"/>
  <sheetViews>
    <sheetView workbookViewId="0" topLeftCell="A1">
      <selection activeCell="J27" sqref="J27"/>
    </sheetView>
  </sheetViews>
  <sheetFormatPr defaultColWidth="9.140625" defaultRowHeight="12.75"/>
  <cols>
    <col min="1" max="1" width="21.57421875" style="0" customWidth="1"/>
    <col min="2" max="2" width="14.8515625" style="0" customWidth="1"/>
    <col min="3" max="3" width="11.57421875" style="0" customWidth="1"/>
    <col min="4" max="4" width="10.7109375" style="0" customWidth="1"/>
    <col min="5" max="5" width="20.57421875" style="0" customWidth="1"/>
    <col min="6" max="6" width="19.00390625" style="0" customWidth="1"/>
    <col min="7" max="9" width="15.8515625" style="0" customWidth="1"/>
    <col min="10" max="10" width="10.421875" style="0" customWidth="1"/>
    <col min="11" max="11" width="12.421875" style="0" customWidth="1"/>
    <col min="12" max="12" width="14.57421875" style="0" customWidth="1"/>
  </cols>
  <sheetData>
    <row r="1" ht="13.5" thickBot="1"/>
    <row r="2" spans="1:13" ht="13.5" customHeight="1" thickTop="1">
      <c r="A2" s="68" t="s">
        <v>29</v>
      </c>
      <c r="B2" s="69"/>
      <c r="C2" s="69"/>
      <c r="D2" s="69"/>
      <c r="E2" s="69"/>
      <c r="F2" s="69"/>
      <c r="G2" s="69"/>
      <c r="H2" s="69"/>
      <c r="I2" s="69"/>
      <c r="J2" s="69"/>
      <c r="K2" s="86"/>
      <c r="L2" s="19"/>
      <c r="M2" s="19"/>
    </row>
    <row r="3" spans="1:13" ht="13.5" customHeight="1" thickBot="1">
      <c r="A3" s="70"/>
      <c r="B3" s="71"/>
      <c r="C3" s="71"/>
      <c r="D3" s="71"/>
      <c r="E3" s="71"/>
      <c r="F3" s="71"/>
      <c r="G3" s="71"/>
      <c r="H3" s="71"/>
      <c r="I3" s="71"/>
      <c r="J3" s="71"/>
      <c r="K3" s="87"/>
      <c r="L3" s="19"/>
      <c r="M3" s="19"/>
    </row>
    <row r="4" spans="1:13" ht="13.5" customHeight="1" thickBot="1" thickTop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9"/>
      <c r="M4" s="19"/>
    </row>
    <row r="5" spans="1:13" ht="13.5" customHeight="1">
      <c r="A5" s="17"/>
      <c r="B5" s="76" t="s">
        <v>2</v>
      </c>
      <c r="C5" s="77"/>
      <c r="D5" s="78"/>
      <c r="E5" s="13"/>
      <c r="F5" s="13"/>
      <c r="G5" s="17"/>
      <c r="H5" s="17"/>
      <c r="I5" s="17"/>
      <c r="J5" s="17"/>
      <c r="K5" s="17"/>
      <c r="L5" s="19"/>
      <c r="M5" s="19"/>
    </row>
    <row r="6" spans="1:13" ht="13.5" customHeight="1">
      <c r="A6" s="17" t="s">
        <v>2</v>
      </c>
      <c r="B6" s="62" t="s">
        <v>27</v>
      </c>
      <c r="C6" s="63"/>
      <c r="D6" s="64"/>
      <c r="E6" s="13"/>
      <c r="F6" s="13"/>
      <c r="G6" s="37"/>
      <c r="H6" s="40" t="s">
        <v>45</v>
      </c>
      <c r="J6" s="17"/>
      <c r="K6" s="17"/>
      <c r="L6" s="19"/>
      <c r="M6" s="19"/>
    </row>
    <row r="7" spans="1:13" ht="13.5" customHeight="1" thickBot="1">
      <c r="A7" s="17" t="s">
        <v>2</v>
      </c>
      <c r="B7" s="65" t="s">
        <v>19</v>
      </c>
      <c r="C7" s="66"/>
      <c r="D7" s="67"/>
      <c r="E7" s="13"/>
      <c r="F7" s="13"/>
      <c r="G7" s="38" t="s">
        <v>39</v>
      </c>
      <c r="H7" s="38" t="s">
        <v>42</v>
      </c>
      <c r="I7" s="37" t="s">
        <v>41</v>
      </c>
      <c r="J7" s="17"/>
      <c r="K7" s="17"/>
      <c r="L7" s="19"/>
      <c r="M7" s="19"/>
    </row>
    <row r="8" spans="4:9" ht="13.5" thickBot="1">
      <c r="D8" s="1" t="s">
        <v>13</v>
      </c>
      <c r="G8" s="38" t="s">
        <v>42</v>
      </c>
      <c r="H8" s="38" t="s">
        <v>43</v>
      </c>
      <c r="I8" s="38" t="s">
        <v>47</v>
      </c>
    </row>
    <row r="9" spans="2:11" ht="18">
      <c r="B9" s="33" t="s">
        <v>44</v>
      </c>
      <c r="C9" s="32" t="s">
        <v>23</v>
      </c>
      <c r="D9" s="16" t="s">
        <v>7</v>
      </c>
      <c r="E9" s="34" t="s">
        <v>49</v>
      </c>
      <c r="F9" s="10" t="s">
        <v>30</v>
      </c>
      <c r="G9" s="39" t="s">
        <v>40</v>
      </c>
      <c r="H9" s="39" t="s">
        <v>46</v>
      </c>
      <c r="I9" s="38" t="s">
        <v>58</v>
      </c>
      <c r="J9" t="s">
        <v>8</v>
      </c>
      <c r="K9" s="1" t="s">
        <v>14</v>
      </c>
    </row>
    <row r="11" spans="1:11" ht="12.75">
      <c r="A11" s="12" t="str">
        <f>'Enter Data Here'!A10</f>
        <v>1-ethylpropylamine</v>
      </c>
      <c r="B11" s="6">
        <f>'Enter Data Here'!B10</f>
        <v>125</v>
      </c>
      <c r="C11" s="6">
        <f>'Enter Data Here'!C10</f>
        <v>158</v>
      </c>
      <c r="D11" s="6">
        <f>100*ABS(B11-C11)/C11</f>
        <v>20.88607594936709</v>
      </c>
      <c r="E11" s="6">
        <f ca="1">IF(ROW(INDIRECT($B$14))=ROW(B11:D11),1,B11/$B$16)</f>
        <v>0.35714285714285715</v>
      </c>
      <c r="F11" s="6">
        <f ca="1">IF(ROW(INDIRECT($B$14))=ROW(B11:D11),1,C11/$C$16)</f>
        <v>0.5064102564102564</v>
      </c>
      <c r="G11" s="6">
        <f>100*ABS(E11-F11)/F11</f>
        <v>29.4755877034358</v>
      </c>
      <c r="H11" s="6">
        <v>5</v>
      </c>
      <c r="I11" s="6">
        <v>40</v>
      </c>
      <c r="J11" s="6">
        <f ca="1">IF(ROW(INDIRECT($B$14))=ROW(B11:D11),0,20)</f>
        <v>20</v>
      </c>
      <c r="K11" s="6">
        <f>IF(G11&lt;I11,IF(G11&gt;H11,(1-(G11-H11)/(I11-H11))*J11,J11),0)</f>
        <v>6.013949883750971</v>
      </c>
    </row>
    <row r="12" spans="1:11" ht="12.75">
      <c r="A12" s="12" t="str">
        <f>'Enter Data Here'!A11</f>
        <v>3-methyl-1-pentanol</v>
      </c>
      <c r="B12" s="6">
        <f>'Enter Data Here'!B11</f>
        <v>350</v>
      </c>
      <c r="C12" s="6">
        <f>'Enter Data Here'!C11</f>
        <v>312</v>
      </c>
      <c r="D12" s="6">
        <f>100*ABS(B12-C12)/C12</f>
        <v>12.179487179487179</v>
      </c>
      <c r="E12" s="6">
        <f ca="1">IF(ROW(INDIRECT($B$14))=ROW(B12:D12),1,B12/$B$16)</f>
        <v>1</v>
      </c>
      <c r="F12" s="6">
        <f ca="1">IF(ROW(INDIRECT($B$14))=ROW(B12:D12),1,C12/$C$16)</f>
        <v>1</v>
      </c>
      <c r="G12" s="6">
        <f>100*ABS(E12-F12)/F12</f>
        <v>0</v>
      </c>
      <c r="H12" s="6">
        <v>5</v>
      </c>
      <c r="I12" s="6">
        <v>40</v>
      </c>
      <c r="J12" s="6">
        <f ca="1">IF(ROW(INDIRECT($B$14))=ROW(B12:D12),0,20)</f>
        <v>0</v>
      </c>
      <c r="K12" s="6">
        <f>IF(G12&lt;I12,IF(G12&gt;H12,(1-(G12-H12)/(I12-H12))*J12,J12),0)</f>
        <v>0</v>
      </c>
    </row>
    <row r="13" spans="1:4" ht="12.75">
      <c r="A13" s="8"/>
      <c r="B13" s="1"/>
      <c r="C13" s="1"/>
      <c r="D13" s="1"/>
    </row>
    <row r="14" spans="1:11" ht="12.75">
      <c r="A14" s="12" t="s">
        <v>11</v>
      </c>
      <c r="B14" s="1" t="str">
        <f>ADDRESS(ROW(D11:D12)+MATCH(MIN(D11:D12),D11:D12,0)-1,COLUMN(D11:D12))</f>
        <v>$D$12</v>
      </c>
      <c r="C14" s="1"/>
      <c r="D14" s="1"/>
      <c r="G14" s="36"/>
      <c r="H14" s="36"/>
      <c r="I14" s="36"/>
      <c r="J14" s="1">
        <f>SUM(J11:J12)</f>
        <v>20</v>
      </c>
      <c r="K14" s="6">
        <f>SUM(K11:K12)</f>
        <v>6.013949883750971</v>
      </c>
    </row>
    <row r="15" spans="1:6" ht="12.75">
      <c r="A15" s="22" t="s">
        <v>12</v>
      </c>
      <c r="E15" t="s">
        <v>2</v>
      </c>
      <c r="F15" t="s">
        <v>2</v>
      </c>
    </row>
    <row r="16" spans="1:5" ht="12.75">
      <c r="A16" s="21" t="str">
        <f ca="1">OFFSET(INDIRECT(B14),0,-3)</f>
        <v>3-methyl-1-pentanol</v>
      </c>
      <c r="B16" s="1">
        <f ca="1">OFFSET(INDIRECT(B14),0,-2)</f>
        <v>350</v>
      </c>
      <c r="C16" s="1">
        <f ca="1">OFFSET(INDIRECT(B14),0,-1)</f>
        <v>312</v>
      </c>
      <c r="E16" t="s">
        <v>2</v>
      </c>
    </row>
    <row r="17" spans="4:7" ht="13.5" thickBot="1">
      <c r="D17" s="1" t="s">
        <v>2</v>
      </c>
      <c r="G17" t="s">
        <v>2</v>
      </c>
    </row>
    <row r="18" spans="1:13" ht="13.5" customHeight="1" thickTop="1">
      <c r="A18" s="68" t="s">
        <v>31</v>
      </c>
      <c r="B18" s="69"/>
      <c r="C18" s="69"/>
      <c r="D18" s="69"/>
      <c r="E18" s="69"/>
      <c r="F18" s="69"/>
      <c r="G18" s="69"/>
      <c r="H18" s="69"/>
      <c r="I18" s="69"/>
      <c r="J18" s="69"/>
      <c r="K18" s="86"/>
      <c r="L18" s="19"/>
      <c r="M18" s="19"/>
    </row>
    <row r="19" spans="1:13" ht="13.5" customHeight="1" thickBot="1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87"/>
      <c r="L19" s="19"/>
      <c r="M19" s="19"/>
    </row>
    <row r="20" spans="1:13" ht="13.5" customHeight="1" thickBot="1" thickTop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9"/>
      <c r="M20" s="19"/>
    </row>
    <row r="21" spans="1:13" ht="13.5" customHeight="1">
      <c r="A21" s="17"/>
      <c r="B21" s="76" t="s">
        <v>2</v>
      </c>
      <c r="C21" s="77"/>
      <c r="D21" s="78"/>
      <c r="E21" s="13"/>
      <c r="F21" s="13"/>
      <c r="G21" s="17"/>
      <c r="H21" s="17"/>
      <c r="I21" s="17"/>
      <c r="J21" s="17"/>
      <c r="K21" s="17"/>
      <c r="L21" s="19"/>
      <c r="M21" s="19"/>
    </row>
    <row r="22" spans="1:13" ht="13.5" customHeight="1">
      <c r="A22" s="17" t="s">
        <v>2</v>
      </c>
      <c r="B22" s="62" t="s">
        <v>22</v>
      </c>
      <c r="C22" s="63"/>
      <c r="D22" s="64"/>
      <c r="E22" s="13"/>
      <c r="F22" s="13"/>
      <c r="G22" s="37"/>
      <c r="H22" s="40" t="s">
        <v>45</v>
      </c>
      <c r="I22" s="37" t="s">
        <v>2</v>
      </c>
      <c r="J22" s="17"/>
      <c r="K22" s="17"/>
      <c r="L22" s="19"/>
      <c r="M22" s="19"/>
    </row>
    <row r="23" spans="1:13" ht="13.5" customHeight="1" thickBot="1">
      <c r="A23" s="17" t="s">
        <v>2</v>
      </c>
      <c r="B23" s="65" t="s">
        <v>21</v>
      </c>
      <c r="C23" s="66"/>
      <c r="D23" s="67"/>
      <c r="E23" s="13"/>
      <c r="F23" s="13"/>
      <c r="G23" s="38" t="s">
        <v>39</v>
      </c>
      <c r="H23" s="38" t="s">
        <v>42</v>
      </c>
      <c r="I23" s="37" t="s">
        <v>41</v>
      </c>
      <c r="J23" s="17"/>
      <c r="K23" s="17"/>
      <c r="L23" s="19"/>
      <c r="M23" s="19"/>
    </row>
    <row r="24" spans="4:9" ht="13.5" thickBot="1">
      <c r="D24" s="1" t="s">
        <v>13</v>
      </c>
      <c r="G24" s="38" t="s">
        <v>42</v>
      </c>
      <c r="H24" s="38" t="s">
        <v>43</v>
      </c>
      <c r="I24" s="38" t="s">
        <v>47</v>
      </c>
    </row>
    <row r="25" spans="2:11" ht="18.75">
      <c r="B25" s="15" t="s">
        <v>48</v>
      </c>
      <c r="C25" s="11" t="s">
        <v>24</v>
      </c>
      <c r="D25" s="16" t="s">
        <v>7</v>
      </c>
      <c r="E25" s="34" t="s">
        <v>50</v>
      </c>
      <c r="F25" s="34" t="s">
        <v>32</v>
      </c>
      <c r="G25" s="39" t="s">
        <v>40</v>
      </c>
      <c r="H25" s="39" t="s">
        <v>46</v>
      </c>
      <c r="I25" s="38" t="s">
        <v>58</v>
      </c>
      <c r="J25" t="s">
        <v>8</v>
      </c>
      <c r="K25" s="1" t="s">
        <v>14</v>
      </c>
    </row>
    <row r="27" spans="1:11" ht="12.75">
      <c r="A27" s="12" t="str">
        <f>'Enter Data Here'!A10</f>
        <v>1-ethylpropylamine</v>
      </c>
      <c r="B27" s="6">
        <f>'Enter Data Here'!F10</f>
        <v>50</v>
      </c>
      <c r="C27" s="6">
        <f>'Enter Data Here'!G10</f>
        <v>25</v>
      </c>
      <c r="D27" s="6">
        <f>100*ABS(B27-C27)/C27</f>
        <v>100</v>
      </c>
      <c r="E27" s="6">
        <f ca="1">IF(ROW(INDIRECT($B$30))=ROW(B27:D27),1,B27/$B$32)</f>
        <v>0.25</v>
      </c>
      <c r="F27" s="6">
        <f ca="1">IF(ROW(INDIRECT($B$14))=ROW(B27:D27),1,C27/$C$32)</f>
        <v>0.10204081632653061</v>
      </c>
      <c r="G27" s="6">
        <f>100*ABS(E27-F27)/F27</f>
        <v>145</v>
      </c>
      <c r="H27" s="6">
        <v>5</v>
      </c>
      <c r="I27" s="6">
        <v>40</v>
      </c>
      <c r="J27" s="6">
        <f ca="1">IF(ROW(INDIRECT($B$30))=ROW(B27:D27),0,20)</f>
        <v>20</v>
      </c>
      <c r="K27" s="6">
        <f>IF(G27&lt;I27,IF(G27&gt;H27,(1-(G27-H27)/(I27-H27))*J27,J27),0)</f>
        <v>0</v>
      </c>
    </row>
    <row r="28" spans="1:11" ht="12.75">
      <c r="A28" s="12" t="str">
        <f>'Enter Data Here'!A11</f>
        <v>3-methyl-1-pentanol</v>
      </c>
      <c r="B28" s="6">
        <f>'Enter Data Here'!F11</f>
        <v>200</v>
      </c>
      <c r="C28" s="6">
        <f>'Enter Data Here'!G11</f>
        <v>245</v>
      </c>
      <c r="D28" s="6">
        <f>100*ABS(B28-C28)/C28</f>
        <v>18.367346938775512</v>
      </c>
      <c r="E28" s="6">
        <f ca="1">IF(ROW(INDIRECT($B$14))=ROW(B28:D28),1,B28/$B$32)</f>
        <v>1</v>
      </c>
      <c r="F28" s="6">
        <f ca="1">IF(ROW(INDIRECT($B$14))=ROW(B28:D28),1,C28/$C$32)</f>
        <v>1</v>
      </c>
      <c r="G28" s="6">
        <f>100*ABS(E28-F28)/F28</f>
        <v>0</v>
      </c>
      <c r="H28" s="6">
        <v>5</v>
      </c>
      <c r="I28" s="6">
        <v>40</v>
      </c>
      <c r="J28" s="6">
        <f ca="1">IF(ROW(INDIRECT($B$30))=ROW(B28:D28),0,20)</f>
        <v>0</v>
      </c>
      <c r="K28" s="6">
        <f>IF(G28&lt;I28,IF(G28&gt;H28,(1-(G28-H28)/(I28-H28))*J28,J28),0)</f>
        <v>0</v>
      </c>
    </row>
    <row r="29" spans="1:4" ht="12.75">
      <c r="A29" s="8"/>
      <c r="B29" s="1"/>
      <c r="C29" s="1"/>
      <c r="D29" s="1"/>
    </row>
    <row r="30" spans="1:11" ht="12.75">
      <c r="A30" s="12" t="s">
        <v>11</v>
      </c>
      <c r="B30" s="1" t="str">
        <f>ADDRESS(ROW(D27:D28)+MATCH(MIN(D27:D28),D27:D28,0)-1,COLUMN(D27:D28))</f>
        <v>$D$28</v>
      </c>
      <c r="C30" s="1"/>
      <c r="D30" s="1"/>
      <c r="E30" t="s">
        <v>2</v>
      </c>
      <c r="F30" t="s">
        <v>2</v>
      </c>
      <c r="G30" s="36"/>
      <c r="H30" s="36"/>
      <c r="I30" s="36"/>
      <c r="J30" s="1">
        <f>SUM(J27:J28)</f>
        <v>20</v>
      </c>
      <c r="K30" s="6">
        <f>SUM(K27:K28)</f>
        <v>0</v>
      </c>
    </row>
    <row r="31" ht="12.75">
      <c r="A31" s="22" t="s">
        <v>12</v>
      </c>
    </row>
    <row r="32" spans="1:5" ht="12.75">
      <c r="A32" s="21" t="str">
        <f ca="1">OFFSET(INDIRECT(B30),0,-3)</f>
        <v>3-methyl-1-pentanol</v>
      </c>
      <c r="B32" s="1">
        <f ca="1">OFFSET(INDIRECT(B30),0,-2)</f>
        <v>200</v>
      </c>
      <c r="C32" s="1">
        <f ca="1">OFFSET(INDIRECT(B30),0,-1)</f>
        <v>245</v>
      </c>
      <c r="E32" t="s">
        <v>2</v>
      </c>
    </row>
    <row r="33" ht="12.75">
      <c r="D33" s="1"/>
    </row>
    <row r="34" ht="12.75">
      <c r="D34" s="1"/>
    </row>
    <row r="35" ht="12.75">
      <c r="D35" s="1"/>
    </row>
    <row r="36" ht="12.75">
      <c r="D36" s="1"/>
    </row>
    <row r="37" ht="12.75">
      <c r="D37" s="1"/>
    </row>
    <row r="38" ht="12.75">
      <c r="D38" s="1"/>
    </row>
    <row r="39" ht="12.75">
      <c r="D39" s="1"/>
    </row>
  </sheetData>
  <mergeCells count="8">
    <mergeCell ref="A18:K19"/>
    <mergeCell ref="B21:D21"/>
    <mergeCell ref="B22:D22"/>
    <mergeCell ref="B23:D23"/>
    <mergeCell ref="A2:K3"/>
    <mergeCell ref="B5:D5"/>
    <mergeCell ref="B6:D6"/>
    <mergeCell ref="B7:D7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Dow Chemical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Moore</dc:creator>
  <cp:keywords/>
  <dc:description/>
  <cp:lastModifiedBy>Jonathan Moore</cp:lastModifiedBy>
  <dcterms:created xsi:type="dcterms:W3CDTF">2003-03-21T20:45:42Z</dcterms:created>
  <dcterms:modified xsi:type="dcterms:W3CDTF">2008-11-11T22:26:05Z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Moore J u365921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3/21/2003 3:45:42 PM</vt:lpwstr>
  </property>
  <property fmtid="{D5CDD505-2E9C-101B-9397-08002B2CF9AE}" pid="6" name="Retention_Period_Start_Date">
    <vt:lpwstr>11/11/2008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