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460" windowHeight="8640" activeTab="0"/>
  </bookViews>
  <sheets>
    <sheet name="Enter Data Here" sheetId="1" r:id="rId1"/>
    <sheet name="Scoring Summary" sheetId="2" r:id="rId2"/>
    <sheet name="Quantitative Section" sheetId="3" r:id="rId3"/>
    <sheet name="Relative Comparison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<sst xmlns="http://schemas.openxmlformats.org/spreadsheetml/2006/main" count="130" uniqueCount="47">
  <si>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Total Score</t>
  </si>
  <si>
    <t>out of 50</t>
  </si>
  <si>
    <t>1,4-butanediol</t>
  </si>
  <si>
    <t>1,3-butanediol</t>
  </si>
  <si>
    <t>1,2-butanediol</t>
  </si>
  <si>
    <t>State Point A</t>
  </si>
  <si>
    <t>T = 373K</t>
  </si>
  <si>
    <t>P = 0.1 MPa</t>
  </si>
  <si>
    <t>1,2,4-butanetriol</t>
  </si>
  <si>
    <t xml:space="preserve"> </t>
  </si>
  <si>
    <t>P = 250 MPa</t>
  </si>
  <si>
    <t>INPUT DATA SECTION</t>
  </si>
  <si>
    <r>
      <t>h</t>
    </r>
    <r>
      <rPr>
        <vertAlign val="subscript"/>
        <sz val="12"/>
        <rFont val="Arial"/>
        <family val="2"/>
      </rPr>
      <t>CALC</t>
    </r>
    <r>
      <rPr>
        <sz val="12"/>
        <rFont val="Arial"/>
        <family val="0"/>
      </rPr>
      <t xml:space="preserve"> </t>
    </r>
  </si>
  <si>
    <r>
      <t>h</t>
    </r>
    <r>
      <rPr>
        <vertAlign val="subscript"/>
        <sz val="12"/>
        <rFont val="Arial"/>
        <family val="2"/>
      </rPr>
      <t>EXPT</t>
    </r>
    <r>
      <rPr>
        <sz val="12"/>
        <rFont val="Arial"/>
        <family val="0"/>
      </rPr>
      <t xml:space="preserve"> </t>
    </r>
  </si>
  <si>
    <t>NOTES</t>
  </si>
  <si>
    <t>Calculated values that differ by less than 5% from the experimental uncertainty are changed to the experimental value for scoring purposes</t>
  </si>
  <si>
    <t>Contestant enters data in columns B-D for state point A, columns G-I for state point B</t>
  </si>
  <si>
    <r>
      <t>h</t>
    </r>
    <r>
      <rPr>
        <vertAlign val="subscript"/>
        <sz val="12"/>
        <rFont val="Arial"/>
        <family val="2"/>
      </rPr>
      <t>CALC,ADJ</t>
    </r>
  </si>
  <si>
    <r>
      <t xml:space="preserve">Calcuated values </t>
    </r>
    <r>
      <rPr>
        <b/>
        <sz val="10"/>
        <color indexed="12"/>
        <rFont val="Symbol"/>
        <family val="1"/>
      </rPr>
      <t>h</t>
    </r>
    <r>
      <rPr>
        <b/>
        <vertAlign val="subscript"/>
        <sz val="10"/>
        <color indexed="12"/>
        <rFont val="Arial"/>
        <family val="2"/>
      </rPr>
      <t>CALC,ADJ</t>
    </r>
    <r>
      <rPr>
        <b/>
        <sz val="10"/>
        <color indexed="12"/>
        <rFont val="Arial"/>
        <family val="0"/>
      </rPr>
      <t xml:space="preserve"> are used in subsequent scoring sheets</t>
    </r>
  </si>
  <si>
    <t>State Point B</t>
  </si>
  <si>
    <t>QUANTITATIVE SCORING SECTION</t>
  </si>
  <si>
    <t>(cP)</t>
  </si>
  <si>
    <t>Species</t>
  </si>
  <si>
    <t>|% error|</t>
  </si>
  <si>
    <t>MAX PTS</t>
  </si>
  <si>
    <t>Subtotals---&gt;</t>
  </si>
  <si>
    <t>SCORING SUMMARY</t>
  </si>
  <si>
    <t>Quantitative Comparison - State A</t>
  </si>
  <si>
    <t>Quantitative Comparison - State B</t>
  </si>
  <si>
    <t>address of best result</t>
  </si>
  <si>
    <r>
      <t>(h</t>
    </r>
    <r>
      <rPr>
        <sz val="12"/>
        <rFont val="Arial"/>
        <family val="0"/>
      </rPr>
      <t>/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0"/>
      </rPr>
      <t>)</t>
    </r>
    <r>
      <rPr>
        <vertAlign val="subscript"/>
        <sz val="12"/>
        <rFont val="Arial"/>
        <family val="2"/>
      </rPr>
      <t>CALC</t>
    </r>
    <r>
      <rPr>
        <sz val="12"/>
        <rFont val="Arial"/>
        <family val="0"/>
      </rPr>
      <t xml:space="preserve"> </t>
    </r>
  </si>
  <si>
    <r>
      <t>(h</t>
    </r>
    <r>
      <rPr>
        <sz val="12"/>
        <rFont val="Arial"/>
        <family val="0"/>
      </rPr>
      <t>/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0"/>
      </rPr>
      <t>)</t>
    </r>
    <r>
      <rPr>
        <vertAlign val="subscript"/>
        <sz val="12"/>
        <rFont val="Arial"/>
        <family val="2"/>
      </rPr>
      <t>EXPT</t>
    </r>
    <r>
      <rPr>
        <sz val="12"/>
        <rFont val="Arial"/>
        <family val="0"/>
      </rPr>
      <t xml:space="preserve"> </t>
    </r>
  </si>
  <si>
    <t>reference species</t>
  </si>
  <si>
    <t>2-methyl-1,3-propanediol</t>
  </si>
  <si>
    <r>
      <t>(h</t>
    </r>
    <r>
      <rPr>
        <sz val="12"/>
        <rFont val="Arial"/>
        <family val="0"/>
      </rPr>
      <t>/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0"/>
      </rPr>
      <t>)</t>
    </r>
    <r>
      <rPr>
        <vertAlign val="subscript"/>
        <sz val="12"/>
        <rFont val="Arial"/>
        <family val="2"/>
      </rPr>
      <t>CALC,ADJ</t>
    </r>
    <r>
      <rPr>
        <sz val="12"/>
        <rFont val="Arial"/>
        <family val="0"/>
      </rPr>
      <t xml:space="preserve"> </t>
    </r>
  </si>
  <si>
    <t>absolute</t>
  </si>
  <si>
    <t>relative ranking</t>
  </si>
  <si>
    <t>PTS EARNED</t>
  </si>
  <si>
    <t>RELATIVE RANKING SECTION: STATE POINT A (373K,0.1MPa)</t>
  </si>
  <si>
    <t>Relative Ranking Comparison - State A</t>
  </si>
  <si>
    <t>RELATIVE RANKING SECTION: VISCOSITY RISE WITH PRESSURE 0.1 --&gt; 250 MPa</t>
  </si>
  <si>
    <r>
      <t>(h</t>
    </r>
    <r>
      <rPr>
        <vertAlign val="subscript"/>
        <sz val="12"/>
        <rFont val="Symbol"/>
        <family val="1"/>
      </rPr>
      <t>B</t>
    </r>
    <r>
      <rPr>
        <sz val="12"/>
        <rFont val="Symbol"/>
        <family val="1"/>
      </rPr>
      <t>/h</t>
    </r>
    <r>
      <rPr>
        <vertAlign val="subscript"/>
        <sz val="12"/>
        <rFont val="Symbol"/>
        <family val="1"/>
      </rPr>
      <t>A</t>
    </r>
    <r>
      <rPr>
        <sz val="12"/>
        <rFont val="Symbol"/>
        <family val="1"/>
      </rPr>
      <t>)</t>
    </r>
    <r>
      <rPr>
        <vertAlign val="subscript"/>
        <sz val="12"/>
        <rFont val="Arial"/>
        <family val="2"/>
      </rPr>
      <t>CALC</t>
    </r>
    <r>
      <rPr>
        <sz val="12"/>
        <rFont val="Symbol"/>
        <family val="1"/>
      </rPr>
      <t xml:space="preserve"> </t>
    </r>
  </si>
  <si>
    <r>
      <t>(h</t>
    </r>
    <r>
      <rPr>
        <vertAlign val="subscript"/>
        <sz val="12"/>
        <rFont val="Symbol"/>
        <family val="1"/>
      </rPr>
      <t>B</t>
    </r>
    <r>
      <rPr>
        <sz val="12"/>
        <rFont val="Symbol"/>
        <family val="1"/>
      </rPr>
      <t>/h</t>
    </r>
    <r>
      <rPr>
        <vertAlign val="subscript"/>
        <sz val="12"/>
        <rFont val="Symbol"/>
        <family val="1"/>
      </rPr>
      <t>A</t>
    </r>
    <r>
      <rPr>
        <sz val="12"/>
        <rFont val="Symbol"/>
        <family val="1"/>
      </rPr>
      <t>)</t>
    </r>
    <r>
      <rPr>
        <vertAlign val="subscript"/>
        <sz val="12"/>
        <rFont val="Arial"/>
        <family val="2"/>
      </rPr>
      <t>EXPT</t>
    </r>
    <r>
      <rPr>
        <sz val="12"/>
        <rFont val="Symbol"/>
        <family val="1"/>
      </rPr>
      <t xml:space="preserve">  </t>
    </r>
  </si>
  <si>
    <t>5% Uncertainty</t>
  </si>
  <si>
    <r>
      <t>(h</t>
    </r>
    <r>
      <rPr>
        <vertAlign val="subscript"/>
        <sz val="12"/>
        <rFont val="Symbol"/>
        <family val="1"/>
      </rPr>
      <t>B</t>
    </r>
    <r>
      <rPr>
        <sz val="12"/>
        <rFont val="Symbol"/>
        <family val="1"/>
      </rPr>
      <t>/h</t>
    </r>
    <r>
      <rPr>
        <vertAlign val="subscript"/>
        <sz val="12"/>
        <rFont val="Symbol"/>
        <family val="1"/>
      </rPr>
      <t>A</t>
    </r>
    <r>
      <rPr>
        <sz val="12"/>
        <rFont val="Symbol"/>
        <family val="1"/>
      </rPr>
      <t>)</t>
    </r>
    <r>
      <rPr>
        <vertAlign val="subscript"/>
        <sz val="12"/>
        <rFont val="Arial"/>
        <family val="2"/>
      </rPr>
      <t>CALC,ADJ</t>
    </r>
    <r>
      <rPr>
        <sz val="12"/>
        <rFont val="Symbol"/>
        <family val="1"/>
      </rPr>
      <t xml:space="preserve"> </t>
    </r>
  </si>
  <si>
    <t>Relative Ranking Comparison Viscosity Rise with Pressure</t>
  </si>
  <si>
    <t xml:space="preserve"> OUT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</si>
</sst>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12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vertAlign val="subscript"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48"/>
      </right>
      <top style="medium">
        <color indexed="10"/>
      </top>
      <bottom style="medium">
        <color indexed="1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3" borderId="4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K9" sqref="K9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0.28125" style="0" customWidth="1"/>
    <col min="4" max="5" width="11.421875" style="0" customWidth="1"/>
    <col min="6" max="6" width="2.00390625" style="0" customWidth="1"/>
    <col min="9" max="9" width="11.421875" style="0" customWidth="1"/>
    <col min="10" max="10" width="11.8515625" style="0" customWidth="1"/>
  </cols>
  <sheetData>
    <row r="1" ht="13.5" thickBot="1"/>
    <row r="2" spans="1:10" ht="12.75" customHeight="1" thickTop="1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2.75" customHeight="1" thickBot="1">
      <c r="A3" s="40"/>
      <c r="B3" s="41"/>
      <c r="C3" s="41"/>
      <c r="D3" s="41"/>
      <c r="E3" s="41"/>
      <c r="F3" s="41"/>
      <c r="G3" s="41"/>
      <c r="H3" s="41"/>
      <c r="I3" s="41"/>
      <c r="J3" s="42"/>
    </row>
    <row r="4" ht="14.25" thickBot="1" thickTop="1"/>
    <row r="5" spans="2:10" ht="12.75">
      <c r="B5" s="47" t="s">
        <v>5</v>
      </c>
      <c r="C5" s="48"/>
      <c r="D5" s="48"/>
      <c r="E5" s="49"/>
      <c r="G5" s="47" t="s">
        <v>19</v>
      </c>
      <c r="H5" s="48"/>
      <c r="I5" s="48"/>
      <c r="J5" s="49"/>
    </row>
    <row r="6" spans="2:10" ht="12.75">
      <c r="B6" s="31" t="s">
        <v>6</v>
      </c>
      <c r="C6" s="32"/>
      <c r="D6" s="32"/>
      <c r="E6" s="33"/>
      <c r="G6" s="31" t="s">
        <v>6</v>
      </c>
      <c r="H6" s="32"/>
      <c r="I6" s="32"/>
      <c r="J6" s="33"/>
    </row>
    <row r="7" spans="2:10" ht="13.5" thickBot="1">
      <c r="B7" s="34" t="s">
        <v>7</v>
      </c>
      <c r="C7" s="35"/>
      <c r="D7" s="35"/>
      <c r="E7" s="36"/>
      <c r="G7" s="34" t="s">
        <v>10</v>
      </c>
      <c r="H7" s="35"/>
      <c r="I7" s="35"/>
      <c r="J7" s="36"/>
    </row>
    <row r="8" spans="1:10" ht="25.5">
      <c r="A8" s="14" t="s">
        <v>22</v>
      </c>
      <c r="B8" s="11" t="s">
        <v>12</v>
      </c>
      <c r="C8" s="11" t="s">
        <v>13</v>
      </c>
      <c r="D8" s="9" t="s">
        <v>43</v>
      </c>
      <c r="E8" s="15" t="s">
        <v>17</v>
      </c>
      <c r="G8" s="11" t="s">
        <v>12</v>
      </c>
      <c r="H8" s="11" t="s">
        <v>13</v>
      </c>
      <c r="I8" s="9" t="s">
        <v>43</v>
      </c>
      <c r="J8" s="15" t="s">
        <v>17</v>
      </c>
    </row>
    <row r="9" spans="2:10" ht="16.5" thickBot="1">
      <c r="B9" s="46" t="s">
        <v>21</v>
      </c>
      <c r="C9" s="46"/>
      <c r="D9" s="46"/>
      <c r="E9" s="46"/>
      <c r="G9" s="46" t="s">
        <v>21</v>
      </c>
      <c r="H9" s="46"/>
      <c r="I9" s="46"/>
      <c r="J9" s="46"/>
    </row>
    <row r="10" spans="1:10" ht="13.5" thickBot="1">
      <c r="A10" s="12" t="s">
        <v>2</v>
      </c>
      <c r="B10" s="52">
        <v>7</v>
      </c>
      <c r="C10" s="52">
        <v>10</v>
      </c>
      <c r="D10" s="53">
        <f>C10*0.05</f>
        <v>0.5</v>
      </c>
      <c r="E10" s="54">
        <f>IF(100*ABS(C10-B10)/C10&lt;5,C10,B10)</f>
        <v>7</v>
      </c>
      <c r="F10" s="7"/>
      <c r="G10" s="52">
        <v>5</v>
      </c>
      <c r="H10" s="52">
        <v>15</v>
      </c>
      <c r="I10" s="55">
        <f>0.05*H10</f>
        <v>0.75</v>
      </c>
      <c r="J10" s="54">
        <f>IF(100*ABS(H10-G10)/H10&lt;5,H10,G10)</f>
        <v>5</v>
      </c>
    </row>
    <row r="11" spans="1:10" ht="13.5" thickBot="1">
      <c r="A11" s="12" t="s">
        <v>3</v>
      </c>
      <c r="B11" s="52">
        <v>10.4</v>
      </c>
      <c r="C11" s="52">
        <v>10</v>
      </c>
      <c r="D11" s="53">
        <f>C11*0.05</f>
        <v>0.5</v>
      </c>
      <c r="E11" s="54">
        <f>IF(100*ABS(C11-B11)/C11&lt;5,C11,B11)</f>
        <v>10</v>
      </c>
      <c r="F11" s="7"/>
      <c r="G11" s="52">
        <v>5.5</v>
      </c>
      <c r="H11" s="52">
        <v>15</v>
      </c>
      <c r="I11" s="55">
        <f>0.05*H11</f>
        <v>0.75</v>
      </c>
      <c r="J11" s="54">
        <f>IF(100*ABS(H11-G11)/H11&lt;5,H11,G11)</f>
        <v>5.5</v>
      </c>
    </row>
    <row r="12" spans="1:10" ht="13.5" thickBot="1">
      <c r="A12" s="12" t="s">
        <v>4</v>
      </c>
      <c r="B12" s="52">
        <v>11.4</v>
      </c>
      <c r="C12" s="52">
        <v>10</v>
      </c>
      <c r="D12" s="53">
        <f>C12*0.05</f>
        <v>0.5</v>
      </c>
      <c r="E12" s="54">
        <f>IF(100*ABS(C12-B12)/C12&lt;5,C12,B12)</f>
        <v>11.4</v>
      </c>
      <c r="F12" s="7"/>
      <c r="G12" s="52">
        <v>6</v>
      </c>
      <c r="H12" s="52">
        <v>15</v>
      </c>
      <c r="I12" s="55">
        <f>0.05*H12</f>
        <v>0.75</v>
      </c>
      <c r="J12" s="54">
        <f>IF(100*ABS(H12-G12)/H12&lt;5,H12,G12)</f>
        <v>6</v>
      </c>
    </row>
    <row r="13" spans="1:10" ht="13.5" thickBot="1">
      <c r="A13" s="12" t="s">
        <v>33</v>
      </c>
      <c r="B13" s="52">
        <v>11</v>
      </c>
      <c r="C13" s="52">
        <v>10</v>
      </c>
      <c r="D13" s="53">
        <f>C13*0.05</f>
        <v>0.5</v>
      </c>
      <c r="E13" s="54">
        <f>IF(100*ABS(C13-B13)/C13&lt;5,C13,B13)</f>
        <v>11</v>
      </c>
      <c r="F13" s="7"/>
      <c r="G13" s="52">
        <v>6.5</v>
      </c>
      <c r="H13" s="52">
        <v>15</v>
      </c>
      <c r="I13" s="55">
        <f>0.05*H13</f>
        <v>0.75</v>
      </c>
      <c r="J13" s="54">
        <f>IF(100*ABS(H13-G13)/H13&lt;5,H13,G13)</f>
        <v>6.5</v>
      </c>
    </row>
    <row r="14" spans="1:10" ht="13.5" thickBot="1">
      <c r="A14" s="12" t="s">
        <v>8</v>
      </c>
      <c r="B14" s="52">
        <v>9.6</v>
      </c>
      <c r="C14" s="52">
        <v>10</v>
      </c>
      <c r="D14" s="53">
        <f>C14*0.05</f>
        <v>0.5</v>
      </c>
      <c r="E14" s="54">
        <f>IF(100*ABS(C14-B14)/C14&lt;5,C14,B14)</f>
        <v>10</v>
      </c>
      <c r="F14" s="7"/>
      <c r="G14" s="52">
        <v>9.6</v>
      </c>
      <c r="H14" s="52">
        <v>15</v>
      </c>
      <c r="I14" s="55">
        <f>0.05*H14</f>
        <v>0.75</v>
      </c>
      <c r="J14" s="54">
        <f>IF(100*ABS(H14-G14)/H14&lt;5,H14,G14)</f>
        <v>9.6</v>
      </c>
    </row>
    <row r="15" spans="2:5" ht="12.75">
      <c r="B15" s="2"/>
      <c r="D15" s="1"/>
      <c r="E15" s="1"/>
    </row>
    <row r="16" ht="8.25" customHeight="1"/>
    <row r="17" spans="1:10" ht="12.75">
      <c r="A17" s="12" t="s">
        <v>14</v>
      </c>
      <c r="J17" t="s">
        <v>9</v>
      </c>
    </row>
    <row r="18" spans="1:8" ht="12.75">
      <c r="A18" s="44" t="s">
        <v>16</v>
      </c>
      <c r="B18" s="44"/>
      <c r="C18" s="44"/>
      <c r="D18" s="44"/>
      <c r="E18" s="44"/>
      <c r="F18" s="44"/>
      <c r="G18" s="44"/>
      <c r="H18" s="44"/>
    </row>
    <row r="19" spans="1:9" ht="25.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t="s">
        <v>9</v>
      </c>
    </row>
    <row r="20" spans="1:8" ht="14.25">
      <c r="A20" s="45" t="s">
        <v>18</v>
      </c>
      <c r="B20" s="45"/>
      <c r="C20" s="45"/>
      <c r="D20" s="45"/>
      <c r="E20" s="45"/>
      <c r="F20" s="45"/>
      <c r="G20" s="45"/>
      <c r="H20" t="s">
        <v>9</v>
      </c>
    </row>
    <row r="21" ht="12.75">
      <c r="F21" t="s">
        <v>9</v>
      </c>
    </row>
    <row r="23" ht="12.75">
      <c r="I23" t="s">
        <v>9</v>
      </c>
    </row>
    <row r="24" ht="12.75">
      <c r="H24" t="s">
        <v>9</v>
      </c>
    </row>
  </sheetData>
  <mergeCells count="12">
    <mergeCell ref="A20:G20"/>
    <mergeCell ref="B9:E9"/>
    <mergeCell ref="G9:J9"/>
    <mergeCell ref="B5:E5"/>
    <mergeCell ref="B6:E6"/>
    <mergeCell ref="B7:E7"/>
    <mergeCell ref="G5:J5"/>
    <mergeCell ref="G6:J6"/>
    <mergeCell ref="G7:J7"/>
    <mergeCell ref="A2:J3"/>
    <mergeCell ref="A19:H19"/>
    <mergeCell ref="A18:H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7"/>
  <sheetViews>
    <sheetView workbookViewId="0" topLeftCell="A1">
      <selection activeCell="B22" sqref="B22"/>
    </sheetView>
  </sheetViews>
  <sheetFormatPr defaultColWidth="9.140625" defaultRowHeight="12.75"/>
  <cols>
    <col min="2" max="2" width="12.421875" style="0" customWidth="1"/>
    <col min="4" max="4" width="13.28125" style="0" customWidth="1"/>
    <col min="5" max="5" width="7.8515625" style="0" customWidth="1"/>
  </cols>
  <sheetData>
    <row r="1" ht="13.5" thickBot="1"/>
    <row r="2" spans="2:12" ht="13.5" customHeight="1" thickTop="1">
      <c r="B2" s="37" t="s">
        <v>26</v>
      </c>
      <c r="C2" s="38"/>
      <c r="D2" s="38"/>
      <c r="E2" s="38"/>
      <c r="F2" s="38"/>
      <c r="G2" s="19"/>
      <c r="H2" s="20"/>
      <c r="I2" s="20"/>
      <c r="J2" s="20"/>
      <c r="K2" s="20"/>
      <c r="L2" s="21"/>
    </row>
    <row r="3" spans="2:12" ht="13.5" customHeight="1" thickBot="1">
      <c r="B3" s="40"/>
      <c r="C3" s="41"/>
      <c r="D3" s="41"/>
      <c r="E3" s="41"/>
      <c r="F3" s="41"/>
      <c r="G3" s="19"/>
      <c r="H3" s="20"/>
      <c r="I3" s="20"/>
      <c r="J3" s="20"/>
      <c r="K3" s="20"/>
      <c r="L3" s="21"/>
    </row>
    <row r="4" spans="2:12" ht="13.5" customHeight="1" thickTop="1">
      <c r="B4" s="18"/>
      <c r="C4" s="18"/>
      <c r="D4" s="18"/>
      <c r="E4" s="18"/>
      <c r="F4" s="18"/>
      <c r="G4" s="20"/>
      <c r="H4" s="20"/>
      <c r="I4" s="20"/>
      <c r="J4" s="20"/>
      <c r="K4" s="20"/>
      <c r="L4" s="21"/>
    </row>
    <row r="5" spans="2:3" ht="12.75">
      <c r="B5" t="s">
        <v>37</v>
      </c>
      <c r="C5" t="s">
        <v>24</v>
      </c>
    </row>
    <row r="6" spans="2:8" ht="12.75">
      <c r="B6" s="25">
        <f>'Quantitative Section'!F17</f>
        <v>18.25</v>
      </c>
      <c r="C6" s="25">
        <f>'Quantitative Section'!E17</f>
        <v>25</v>
      </c>
      <c r="D6" s="26" t="s">
        <v>27</v>
      </c>
      <c r="E6" s="26"/>
      <c r="F6" s="26"/>
      <c r="G6" s="26"/>
      <c r="H6" s="26"/>
    </row>
    <row r="7" spans="2:8" ht="12.75">
      <c r="B7" s="25">
        <f>'Quantitative Section'!L17</f>
        <v>0.4999999999999999</v>
      </c>
      <c r="C7" s="25">
        <f>'Quantitative Section'!K17</f>
        <v>25</v>
      </c>
      <c r="D7" s="26" t="s">
        <v>28</v>
      </c>
      <c r="E7" s="26"/>
      <c r="F7" s="26"/>
      <c r="G7" s="26"/>
      <c r="H7" s="26"/>
    </row>
    <row r="8" spans="2:8" ht="12.75">
      <c r="B8" s="25">
        <f>'Relative Comparison'!J17</f>
        <v>16.562499999999996</v>
      </c>
      <c r="C8" s="25">
        <f>'Relative Comparison'!I17</f>
        <v>25</v>
      </c>
      <c r="D8" s="26" t="s">
        <v>39</v>
      </c>
      <c r="E8" s="26"/>
      <c r="F8" s="26"/>
      <c r="G8" s="26"/>
      <c r="H8" s="26"/>
    </row>
    <row r="9" spans="2:8" ht="12.75">
      <c r="B9" s="25">
        <f>'Relative Comparison'!K37</f>
        <v>0.4999999999999999</v>
      </c>
      <c r="C9" s="25">
        <f>'Relative Comparison'!J37</f>
        <v>25</v>
      </c>
      <c r="D9" s="26" t="s">
        <v>45</v>
      </c>
      <c r="E9" s="26"/>
      <c r="F9" s="26"/>
      <c r="G9" s="26"/>
      <c r="H9" s="26"/>
    </row>
    <row r="10" spans="2:6" ht="12.75">
      <c r="B10" s="30"/>
      <c r="C10" s="30"/>
      <c r="D10" s="21"/>
      <c r="E10" s="21"/>
      <c r="F10" s="21"/>
    </row>
    <row r="11" spans="2:5" ht="13.5" thickBot="1">
      <c r="B11" s="6"/>
      <c r="C11" s="6"/>
      <c r="E11" s="5"/>
    </row>
    <row r="12" spans="2:4" ht="13.5" thickBot="1">
      <c r="B12" s="27">
        <f>SUM(B6:B9)</f>
        <v>35.8125</v>
      </c>
      <c r="C12" s="29" t="s">
        <v>46</v>
      </c>
      <c r="D12" s="28">
        <f>SUM(C6:C9)</f>
        <v>100</v>
      </c>
    </row>
    <row r="17" ht="12.75">
      <c r="D17" t="s">
        <v>9</v>
      </c>
    </row>
    <row r="18" spans="3:9" ht="12.75">
      <c r="C18" t="s">
        <v>9</v>
      </c>
      <c r="I18" t="s">
        <v>9</v>
      </c>
    </row>
    <row r="29" ht="12.75">
      <c r="T29" s="4"/>
    </row>
    <row r="36" spans="18:19" ht="12.75">
      <c r="R36" s="3" t="s">
        <v>0</v>
      </c>
      <c r="S36" s="3"/>
    </row>
    <row r="37" spans="18:19" ht="12.75">
      <c r="R37" s="3" t="e">
        <f>#REF!+#REF!+'Quantitative Section'!F14+#REF!</f>
        <v>#REF!</v>
      </c>
      <c r="S37" s="3" t="s">
        <v>1</v>
      </c>
    </row>
  </sheetData>
  <mergeCells count="1">
    <mergeCell ref="B2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B31" sqref="B31"/>
    </sheetView>
  </sheetViews>
  <sheetFormatPr defaultColWidth="9.140625" defaultRowHeight="12.75"/>
  <cols>
    <col min="1" max="1" width="23.140625" style="0" customWidth="1"/>
    <col min="3" max="3" width="7.57421875" style="0" customWidth="1"/>
    <col min="6" max="6" width="13.421875" style="0" customWidth="1"/>
    <col min="12" max="12" width="12.57421875" style="0" customWidth="1"/>
  </cols>
  <sheetData>
    <row r="1" ht="13.5" thickBot="1"/>
    <row r="2" spans="1:12" ht="13.5" customHeight="1" thickTop="1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3.5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4.25" thickBot="1" thickTop="1"/>
    <row r="5" spans="2:12" ht="12.75">
      <c r="B5" s="47" t="s">
        <v>5</v>
      </c>
      <c r="C5" s="48"/>
      <c r="D5" s="48"/>
      <c r="E5" s="48"/>
      <c r="F5" s="49"/>
      <c r="H5" s="47" t="s">
        <v>19</v>
      </c>
      <c r="I5" s="48"/>
      <c r="J5" s="48"/>
      <c r="K5" s="48"/>
      <c r="L5" s="49"/>
    </row>
    <row r="6" spans="2:12" ht="12" customHeight="1">
      <c r="B6" s="31" t="s">
        <v>6</v>
      </c>
      <c r="C6" s="32"/>
      <c r="D6" s="32"/>
      <c r="E6" s="32"/>
      <c r="F6" s="33"/>
      <c r="H6" s="31" t="s">
        <v>6</v>
      </c>
      <c r="I6" s="32"/>
      <c r="J6" s="32"/>
      <c r="K6" s="32"/>
      <c r="L6" s="33"/>
    </row>
    <row r="7" spans="2:12" ht="12" customHeight="1" thickBot="1">
      <c r="B7" s="34" t="s">
        <v>7</v>
      </c>
      <c r="C7" s="35"/>
      <c r="D7" s="35"/>
      <c r="E7" s="35"/>
      <c r="F7" s="36"/>
      <c r="H7" s="34" t="s">
        <v>10</v>
      </c>
      <c r="I7" s="35"/>
      <c r="J7" s="35"/>
      <c r="K7" s="35"/>
      <c r="L7" s="36"/>
    </row>
    <row r="8" ht="12" customHeight="1"/>
    <row r="9" spans="2:12" ht="19.5">
      <c r="B9" s="16" t="s">
        <v>17</v>
      </c>
      <c r="C9" s="11" t="s">
        <v>13</v>
      </c>
      <c r="D9" s="17" t="s">
        <v>23</v>
      </c>
      <c r="E9" t="s">
        <v>24</v>
      </c>
      <c r="F9" s="1" t="s">
        <v>37</v>
      </c>
      <c r="H9" s="16" t="s">
        <v>17</v>
      </c>
      <c r="I9" s="11" t="s">
        <v>13</v>
      </c>
      <c r="J9" s="17" t="s">
        <v>23</v>
      </c>
      <c r="K9" t="s">
        <v>24</v>
      </c>
      <c r="L9" s="1" t="s">
        <v>37</v>
      </c>
    </row>
    <row r="11" spans="1:12" ht="12.75">
      <c r="A11" s="12" t="str">
        <f>'Enter Data Here'!A10</f>
        <v>1,4-butanediol</v>
      </c>
      <c r="B11" s="6">
        <f>'Enter Data Here'!E10</f>
        <v>7</v>
      </c>
      <c r="C11" s="6">
        <f>'Enter Data Here'!C10</f>
        <v>10</v>
      </c>
      <c r="D11" s="6">
        <f>100*ABS(B11-C11)/C11</f>
        <v>30</v>
      </c>
      <c r="E11" s="6">
        <v>5</v>
      </c>
      <c r="F11" s="6">
        <f>IF(D11&lt;40,E11*(1-D11/40),0)</f>
        <v>1.25</v>
      </c>
      <c r="G11" s="7"/>
      <c r="H11" s="6">
        <f>'Enter Data Here'!J10</f>
        <v>5</v>
      </c>
      <c r="I11" s="6">
        <f>'Enter Data Here'!H10</f>
        <v>15</v>
      </c>
      <c r="J11" s="6">
        <f>100*ABS(H11-I11)/I11</f>
        <v>66.66666666666667</v>
      </c>
      <c r="K11" s="6">
        <v>5</v>
      </c>
      <c r="L11" s="6">
        <f>IF(J11&lt;40,K11*(1-J11/40),0)</f>
        <v>0</v>
      </c>
    </row>
    <row r="12" spans="1:12" ht="12.75">
      <c r="A12" s="12" t="str">
        <f>'Enter Data Here'!A11</f>
        <v>1,3-butanediol</v>
      </c>
      <c r="B12" s="6">
        <f>'Enter Data Here'!E11</f>
        <v>10</v>
      </c>
      <c r="C12" s="6">
        <f>'Enter Data Here'!C11</f>
        <v>10</v>
      </c>
      <c r="D12" s="6">
        <f>100*ABS(B12-C12)/C12</f>
        <v>0</v>
      </c>
      <c r="E12" s="6">
        <v>5</v>
      </c>
      <c r="F12" s="6">
        <f>IF(D12&lt;40,E12*(1-D12/40),0)</f>
        <v>5</v>
      </c>
      <c r="G12" s="7"/>
      <c r="H12" s="6">
        <f>'Enter Data Here'!J11</f>
        <v>5.5</v>
      </c>
      <c r="I12" s="6">
        <f>'Enter Data Here'!H11</f>
        <v>15</v>
      </c>
      <c r="J12" s="6">
        <f>100*ABS(H12-I12)/I12</f>
        <v>63.333333333333336</v>
      </c>
      <c r="K12" s="6">
        <v>5</v>
      </c>
      <c r="L12" s="6">
        <f>IF(J12&lt;40,K12*(1-J12/40),0)</f>
        <v>0</v>
      </c>
    </row>
    <row r="13" spans="1:12" ht="12.75">
      <c r="A13" s="12" t="str">
        <f>'Enter Data Here'!A12</f>
        <v>1,2-butanediol</v>
      </c>
      <c r="B13" s="6">
        <f>'Enter Data Here'!E12</f>
        <v>11.4</v>
      </c>
      <c r="C13" s="6">
        <f>'Enter Data Here'!C12</f>
        <v>10</v>
      </c>
      <c r="D13" s="6">
        <f>100*ABS(B13-C13)/C13</f>
        <v>14.000000000000004</v>
      </c>
      <c r="E13" s="6">
        <v>5</v>
      </c>
      <c r="F13" s="6">
        <f>IF(D13&lt;40,E13*(1-D13/40),0)</f>
        <v>3.2499999999999996</v>
      </c>
      <c r="G13" s="7"/>
      <c r="H13" s="6">
        <f>'Enter Data Here'!J12</f>
        <v>6</v>
      </c>
      <c r="I13" s="6">
        <f>'Enter Data Here'!H12</f>
        <v>15</v>
      </c>
      <c r="J13" s="6">
        <f>100*ABS(H13-I13)/I13</f>
        <v>60</v>
      </c>
      <c r="K13" s="6">
        <v>5</v>
      </c>
      <c r="L13" s="6">
        <f>IF(J13&lt;40,K13*(1-J13/40),0)</f>
        <v>0</v>
      </c>
    </row>
    <row r="14" spans="1:12" ht="12.75">
      <c r="A14" s="12" t="str">
        <f>'Enter Data Here'!A13</f>
        <v>2-methyl-1,3-propanediol</v>
      </c>
      <c r="B14" s="6">
        <f>'Enter Data Here'!E13</f>
        <v>11</v>
      </c>
      <c r="C14" s="6">
        <f>'Enter Data Here'!C13</f>
        <v>10</v>
      </c>
      <c r="D14" s="6">
        <f>100*ABS(B14-C14)/C14</f>
        <v>10</v>
      </c>
      <c r="E14" s="6">
        <v>5</v>
      </c>
      <c r="F14" s="6">
        <f>IF(D14&lt;40,E14*(1-D14/40),0)</f>
        <v>3.75</v>
      </c>
      <c r="G14" s="7"/>
      <c r="H14" s="6">
        <f>'Enter Data Here'!J13</f>
        <v>6.5</v>
      </c>
      <c r="I14" s="6">
        <f>'Enter Data Here'!H13</f>
        <v>15</v>
      </c>
      <c r="J14" s="6">
        <f>100*ABS(H14-I14)/I14</f>
        <v>56.666666666666664</v>
      </c>
      <c r="K14" s="6">
        <v>5</v>
      </c>
      <c r="L14" s="6">
        <f>IF(J14&lt;40,K14*(1-J14/40),0)</f>
        <v>0</v>
      </c>
    </row>
    <row r="15" spans="1:12" ht="12.75">
      <c r="A15" s="12" t="str">
        <f>'Enter Data Here'!A14</f>
        <v>1,2,4-butanetriol</v>
      </c>
      <c r="B15" s="6">
        <f>'Enter Data Here'!E14</f>
        <v>10</v>
      </c>
      <c r="C15" s="6">
        <f>'Enter Data Here'!C14</f>
        <v>10</v>
      </c>
      <c r="D15" s="6">
        <f>100*ABS(B15-C15)/C15</f>
        <v>0</v>
      </c>
      <c r="E15" s="6">
        <v>5</v>
      </c>
      <c r="F15" s="6">
        <f>IF(D15&lt;40,E15*(1-D15/40),0)</f>
        <v>5</v>
      </c>
      <c r="G15" s="7"/>
      <c r="H15" s="6">
        <f>'Enter Data Here'!J14</f>
        <v>9.6</v>
      </c>
      <c r="I15" s="6">
        <f>'Enter Data Here'!H14</f>
        <v>15</v>
      </c>
      <c r="J15" s="6">
        <f>100*ABS(H15-I15)/I15</f>
        <v>36</v>
      </c>
      <c r="K15" s="6">
        <v>5</v>
      </c>
      <c r="L15" s="6">
        <f>IF(J15&lt;40,K15*(1-J15/40),0)</f>
        <v>0.4999999999999999</v>
      </c>
    </row>
    <row r="16" spans="2:12" ht="12.75">
      <c r="B16" t="s">
        <v>9</v>
      </c>
      <c r="F16" s="7"/>
      <c r="L16" s="7"/>
    </row>
    <row r="17" spans="3:12" ht="12.75">
      <c r="C17" s="50" t="s">
        <v>25</v>
      </c>
      <c r="D17" s="50"/>
      <c r="E17" s="6">
        <f>SUM(E11:E15)</f>
        <v>25</v>
      </c>
      <c r="F17" s="6">
        <f>SUM(F11:F15)</f>
        <v>18.25</v>
      </c>
      <c r="I17" s="50" t="s">
        <v>25</v>
      </c>
      <c r="J17" s="50"/>
      <c r="K17" s="6">
        <f>SUM(K11:K15)</f>
        <v>25</v>
      </c>
      <c r="L17" s="6">
        <f>SUM(L11:L15)</f>
        <v>0.4999999999999999</v>
      </c>
    </row>
    <row r="20" ht="12.75">
      <c r="E20" t="s">
        <v>9</v>
      </c>
    </row>
    <row r="21" spans="1:6" ht="12.75">
      <c r="A21" t="s">
        <v>9</v>
      </c>
      <c r="B21" t="s">
        <v>9</v>
      </c>
      <c r="C21" t="s">
        <v>9</v>
      </c>
      <c r="E21" t="s">
        <v>9</v>
      </c>
      <c r="F21" t="s">
        <v>9</v>
      </c>
    </row>
    <row r="22" spans="6:12" ht="12.75">
      <c r="F22" t="s">
        <v>9</v>
      </c>
      <c r="L22" t="s">
        <v>9</v>
      </c>
    </row>
    <row r="23" spans="5:6" ht="12.75">
      <c r="E23" t="s">
        <v>9</v>
      </c>
      <c r="F23" t="s">
        <v>9</v>
      </c>
    </row>
    <row r="24" ht="12.75">
      <c r="G24" t="s">
        <v>9</v>
      </c>
    </row>
    <row r="25" ht="12.75">
      <c r="F25" t="s">
        <v>9</v>
      </c>
    </row>
    <row r="26" ht="12.75">
      <c r="G26" t="s">
        <v>9</v>
      </c>
    </row>
    <row r="27" ht="12.75">
      <c r="G27" t="s">
        <v>9</v>
      </c>
    </row>
  </sheetData>
  <mergeCells count="9">
    <mergeCell ref="C17:D17"/>
    <mergeCell ref="I17:J17"/>
    <mergeCell ref="A2:L3"/>
    <mergeCell ref="H5:L5"/>
    <mergeCell ref="H6:L6"/>
    <mergeCell ref="H7:L7"/>
    <mergeCell ref="B5:F5"/>
    <mergeCell ref="B6:F6"/>
    <mergeCell ref="B7:F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7">
      <selection activeCell="B11" sqref="B11"/>
    </sheetView>
  </sheetViews>
  <sheetFormatPr defaultColWidth="9.140625" defaultRowHeight="12.75"/>
  <cols>
    <col min="1" max="1" width="24.140625" style="0" customWidth="1"/>
    <col min="2" max="2" width="9.7109375" style="0" customWidth="1"/>
    <col min="4" max="4" width="10.7109375" style="0" customWidth="1"/>
    <col min="5" max="5" width="11.8515625" style="0" customWidth="1"/>
    <col min="6" max="6" width="12.57421875" style="0" customWidth="1"/>
    <col min="7" max="7" width="15.140625" style="0" customWidth="1"/>
    <col min="8" max="8" width="15.8515625" style="0" customWidth="1"/>
    <col min="9" max="9" width="10.421875" style="0" customWidth="1"/>
    <col min="10" max="10" width="12.421875" style="0" customWidth="1"/>
    <col min="11" max="11" width="14.57421875" style="0" customWidth="1"/>
  </cols>
  <sheetData>
    <row r="1" ht="13.5" thickBot="1"/>
    <row r="2" spans="1:12" ht="13.5" customHeight="1" thickTop="1">
      <c r="A2" s="37" t="s">
        <v>38</v>
      </c>
      <c r="B2" s="38"/>
      <c r="C2" s="38"/>
      <c r="D2" s="38"/>
      <c r="E2" s="38"/>
      <c r="F2" s="38"/>
      <c r="G2" s="38"/>
      <c r="H2" s="38"/>
      <c r="I2" s="38"/>
      <c r="J2" s="39"/>
      <c r="K2" s="20"/>
      <c r="L2" s="20"/>
    </row>
    <row r="3" spans="1:12" ht="13.5" customHeight="1" thickBot="1">
      <c r="A3" s="40"/>
      <c r="B3" s="41"/>
      <c r="C3" s="41"/>
      <c r="D3" s="41"/>
      <c r="E3" s="41"/>
      <c r="F3" s="41"/>
      <c r="G3" s="41"/>
      <c r="H3" s="41"/>
      <c r="I3" s="41"/>
      <c r="J3" s="42"/>
      <c r="K3" s="20"/>
      <c r="L3" s="20"/>
    </row>
    <row r="4" spans="1:12" ht="13.5" customHeight="1" thickBot="1" thickTop="1">
      <c r="A4" s="18"/>
      <c r="B4" s="18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spans="1:12" ht="13.5" customHeight="1">
      <c r="A5" s="18"/>
      <c r="B5" s="47" t="s">
        <v>5</v>
      </c>
      <c r="C5" s="48"/>
      <c r="D5" s="49"/>
      <c r="E5" s="13"/>
      <c r="F5" s="13"/>
      <c r="G5" s="18"/>
      <c r="H5" s="18"/>
      <c r="I5" s="18"/>
      <c r="J5" s="18"/>
      <c r="K5" s="20"/>
      <c r="L5" s="20"/>
    </row>
    <row r="6" spans="1:12" ht="13.5" customHeight="1">
      <c r="A6" s="18" t="s">
        <v>9</v>
      </c>
      <c r="B6" s="31" t="s">
        <v>6</v>
      </c>
      <c r="C6" s="32"/>
      <c r="D6" s="33"/>
      <c r="E6" s="13"/>
      <c r="F6" s="13"/>
      <c r="G6" s="18"/>
      <c r="H6" s="18"/>
      <c r="I6" s="18"/>
      <c r="J6" s="18"/>
      <c r="K6" s="20"/>
      <c r="L6" s="20"/>
    </row>
    <row r="7" spans="1:12" ht="13.5" customHeight="1" thickBot="1">
      <c r="A7" s="18" t="s">
        <v>9</v>
      </c>
      <c r="B7" s="34" t="s">
        <v>7</v>
      </c>
      <c r="C7" s="35"/>
      <c r="D7" s="36"/>
      <c r="E7" s="13"/>
      <c r="F7" s="13"/>
      <c r="G7" s="18"/>
      <c r="H7" s="18"/>
      <c r="I7" s="18"/>
      <c r="J7" s="18"/>
      <c r="K7" s="20"/>
      <c r="L7" s="20"/>
    </row>
    <row r="8" spans="4:8" ht="12.75">
      <c r="D8" s="1" t="s">
        <v>35</v>
      </c>
      <c r="H8" s="1" t="s">
        <v>36</v>
      </c>
    </row>
    <row r="9" spans="2:10" ht="19.5">
      <c r="B9" s="16" t="s">
        <v>17</v>
      </c>
      <c r="C9" s="11" t="s">
        <v>13</v>
      </c>
      <c r="D9" s="17" t="s">
        <v>23</v>
      </c>
      <c r="E9" s="10" t="s">
        <v>30</v>
      </c>
      <c r="F9" s="10" t="s">
        <v>31</v>
      </c>
      <c r="G9" s="10" t="s">
        <v>34</v>
      </c>
      <c r="H9" s="17" t="s">
        <v>23</v>
      </c>
      <c r="I9" t="s">
        <v>24</v>
      </c>
      <c r="J9" s="1" t="s">
        <v>37</v>
      </c>
    </row>
    <row r="11" spans="1:10" ht="12.75">
      <c r="A11" s="12" t="str">
        <f>'Enter Data Here'!A10</f>
        <v>1,4-butanediol</v>
      </c>
      <c r="B11" s="6">
        <f>'Enter Data Here'!E10</f>
        <v>7</v>
      </c>
      <c r="C11" s="6">
        <f>'Enter Data Here'!C10</f>
        <v>10</v>
      </c>
      <c r="D11" s="6">
        <f>100*ABS(B11-C11)/C11</f>
        <v>30</v>
      </c>
      <c r="E11" s="6">
        <f ca="1">IF(ROW(INDIRECT($B$17))=ROW(B11:D11),1,B11/$B$19)</f>
        <v>0.7</v>
      </c>
      <c r="F11" s="6">
        <f ca="1">IF(ROW(INDIRECT($B$17))=ROW(B11:D11),1,C11/$C$19)</f>
        <v>1</v>
      </c>
      <c r="G11" s="6">
        <f>IF(100*ABS(E11-F11)/F11&lt;5,F11,E11)</f>
        <v>0.7</v>
      </c>
      <c r="H11" s="6">
        <f>100*ABS(G11-F11)/F11</f>
        <v>30.000000000000004</v>
      </c>
      <c r="I11" s="6">
        <f ca="1">IF(ROW(INDIRECT($B$17))=ROW(B11:D11),0,25/4)</f>
        <v>6.25</v>
      </c>
      <c r="J11" s="6">
        <f>IF(H11&lt;40,I11*(1-H11/40),0)</f>
        <v>1.5624999999999993</v>
      </c>
    </row>
    <row r="12" spans="1:10" ht="12.75">
      <c r="A12" s="12" t="str">
        <f>'Enter Data Here'!A11</f>
        <v>1,3-butanediol</v>
      </c>
      <c r="B12" s="6">
        <f>'Enter Data Here'!E11</f>
        <v>10</v>
      </c>
      <c r="C12" s="6">
        <f>'Enter Data Here'!C11</f>
        <v>10</v>
      </c>
      <c r="D12" s="6">
        <f>100*ABS(B12-C12)/C12</f>
        <v>0</v>
      </c>
      <c r="E12" s="6">
        <f ca="1">IF(ROW(INDIRECT($B$17))=ROW(B12:D12),1,B12/$B$19)</f>
        <v>1</v>
      </c>
      <c r="F12" s="6">
        <f ca="1">IF(ROW(INDIRECT($B$17))=ROW(B12:D12),1,C12/$C$19)</f>
        <v>1</v>
      </c>
      <c r="G12" s="6">
        <f>IF(100*ABS(E12-F12)/F12&lt;5,F12,E12)</f>
        <v>1</v>
      </c>
      <c r="H12" s="6">
        <f>100*ABS(G12-F12)/F12</f>
        <v>0</v>
      </c>
      <c r="I12" s="6">
        <f ca="1">IF(ROW(INDIRECT($B$17))=ROW(B12:D12),0,25/4)</f>
        <v>0</v>
      </c>
      <c r="J12" s="6">
        <f>IF(H12&lt;40,I12*(1-H12/40),0)</f>
        <v>0</v>
      </c>
    </row>
    <row r="13" spans="1:10" ht="12.75">
      <c r="A13" s="12" t="str">
        <f>'Enter Data Here'!A12</f>
        <v>1,2-butanediol</v>
      </c>
      <c r="B13" s="6">
        <f>'Enter Data Here'!E12</f>
        <v>11.4</v>
      </c>
      <c r="C13" s="6">
        <f>'Enter Data Here'!C12</f>
        <v>10</v>
      </c>
      <c r="D13" s="6">
        <f>100*ABS(B13-C13)/C13</f>
        <v>14.000000000000004</v>
      </c>
      <c r="E13" s="6">
        <f ca="1">IF(ROW(INDIRECT($B$17))=ROW(B13:D13),1,B13/$B$19)</f>
        <v>1.1400000000000001</v>
      </c>
      <c r="F13" s="6">
        <f ca="1">IF(ROW(INDIRECT($B$17))=ROW(B13:D13),1,C13/$C$19)</f>
        <v>1</v>
      </c>
      <c r="G13" s="6">
        <f>IF(100*ABS(E13-F13)/F13&lt;5,F13,E13)</f>
        <v>1.1400000000000001</v>
      </c>
      <c r="H13" s="6">
        <f>100*ABS(G13-F13)/F13</f>
        <v>14.000000000000012</v>
      </c>
      <c r="I13" s="6">
        <f ca="1">IF(ROW(INDIRECT($B$17))=ROW(B13:D13),0,25/4)</f>
        <v>6.25</v>
      </c>
      <c r="J13" s="6">
        <f>IF(H13&lt;40,I13*(1-H13/40),0)</f>
        <v>4.062499999999998</v>
      </c>
    </row>
    <row r="14" spans="1:10" ht="12.75">
      <c r="A14" s="12" t="str">
        <f>'Enter Data Here'!A13</f>
        <v>2-methyl-1,3-propanediol</v>
      </c>
      <c r="B14" s="6">
        <f>'Enter Data Here'!E13</f>
        <v>11</v>
      </c>
      <c r="C14" s="6">
        <f>'Enter Data Here'!C13</f>
        <v>10</v>
      </c>
      <c r="D14" s="6">
        <f>100*ABS(B14-C14)/C14</f>
        <v>10</v>
      </c>
      <c r="E14" s="6">
        <f ca="1">IF(ROW(INDIRECT($B$17))=ROW(B14:D14),1,B14/$B$19)</f>
        <v>1.1</v>
      </c>
      <c r="F14" s="6">
        <f ca="1">IF(ROW(INDIRECT($B$17))=ROW(B14:D14),1,C14/$C$19)</f>
        <v>1</v>
      </c>
      <c r="G14" s="6">
        <f>IF(100*ABS(E14-F14)/F14&lt;5,F14,E14)</f>
        <v>1.1</v>
      </c>
      <c r="H14" s="6">
        <f>100*ABS(G14-F14)/F14</f>
        <v>10.000000000000009</v>
      </c>
      <c r="I14" s="6">
        <f ca="1">IF(ROW(INDIRECT($B$17))=ROW(B14:D14),0,25/4)</f>
        <v>6.25</v>
      </c>
      <c r="J14" s="6">
        <f>IF(H14&lt;40,I14*(1-H14/40),0)</f>
        <v>4.687499999999998</v>
      </c>
    </row>
    <row r="15" spans="1:10" ht="12.75">
      <c r="A15" s="12" t="str">
        <f>'Enter Data Here'!A14</f>
        <v>1,2,4-butanetriol</v>
      </c>
      <c r="B15" s="6">
        <f>'Enter Data Here'!E14</f>
        <v>10</v>
      </c>
      <c r="C15" s="6">
        <f>'Enter Data Here'!C14</f>
        <v>10</v>
      </c>
      <c r="D15" s="6">
        <f>100*ABS(B15-C15)/C15</f>
        <v>0</v>
      </c>
      <c r="E15" s="6">
        <f ca="1">IF(ROW(INDIRECT($B$17))=ROW(B15:D15),1,B15/$B$19)</f>
        <v>1</v>
      </c>
      <c r="F15" s="6">
        <f ca="1">IF(ROW(INDIRECT($B$17))=ROW(B15:D15),1,C15/$C$19)</f>
        <v>1</v>
      </c>
      <c r="G15" s="6">
        <f>IF(100*ABS(E15-F15)/F15&lt;5,F15,E15)</f>
        <v>1</v>
      </c>
      <c r="H15" s="6">
        <f>100*ABS(G15-F15)/F15</f>
        <v>0</v>
      </c>
      <c r="I15" s="6">
        <f ca="1">IF(ROW(INDIRECT($B$17))=ROW(B15:D15),0,25/4)</f>
        <v>6.25</v>
      </c>
      <c r="J15" s="6">
        <f>IF(H15&lt;40,I15*(1-H15/40),0)</f>
        <v>6.25</v>
      </c>
    </row>
    <row r="16" spans="1:4" ht="12.75">
      <c r="A16" s="8"/>
      <c r="B16" s="1"/>
      <c r="C16" s="1"/>
      <c r="D16" s="1"/>
    </row>
    <row r="17" spans="1:10" ht="12.75">
      <c r="A17" s="12" t="s">
        <v>29</v>
      </c>
      <c r="B17" s="1" t="str">
        <f>ADDRESS(ROW(D11:D15)+MATCH(MIN(D11:D15),D11:D15,0)-1,COLUMN(D11:D15))</f>
        <v>$D$12</v>
      </c>
      <c r="C17" s="1"/>
      <c r="D17" s="1"/>
      <c r="G17" s="50" t="s">
        <v>25</v>
      </c>
      <c r="H17" s="50"/>
      <c r="I17" s="1">
        <f>SUM(I11:I15)</f>
        <v>25</v>
      </c>
      <c r="J17" s="6">
        <f>SUM(J11:J15)</f>
        <v>16.562499999999996</v>
      </c>
    </row>
    <row r="18" ht="12.75">
      <c r="A18" s="23" t="s">
        <v>32</v>
      </c>
    </row>
    <row r="19" spans="1:5" ht="12.75">
      <c r="A19" s="22" t="str">
        <f ca="1">OFFSET(INDIRECT(B17),0,-3)</f>
        <v>1,3-butanediol</v>
      </c>
      <c r="B19" s="1">
        <f ca="1">OFFSET(INDIRECT(B17),0,-2)</f>
        <v>10</v>
      </c>
      <c r="C19" s="1">
        <f ca="1">OFFSET(INDIRECT(B17),0,-1)</f>
        <v>10</v>
      </c>
      <c r="E19" t="s">
        <v>9</v>
      </c>
    </row>
    <row r="20" spans="4:8" ht="12.75">
      <c r="D20" s="1" t="s">
        <v>9</v>
      </c>
      <c r="G20" t="s">
        <v>9</v>
      </c>
      <c r="H20" t="s">
        <v>9</v>
      </c>
    </row>
    <row r="21" ht="12.75">
      <c r="E21" t="s">
        <v>9</v>
      </c>
    </row>
    <row r="22" spans="4:9" ht="13.5" thickBot="1">
      <c r="D22" t="s">
        <v>9</v>
      </c>
      <c r="I22" t="s">
        <v>9</v>
      </c>
    </row>
    <row r="23" spans="1:10" ht="13.5" thickTop="1">
      <c r="A23" s="37" t="s">
        <v>40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13.5" thickBot="1">
      <c r="A24" s="40"/>
      <c r="B24" s="41"/>
      <c r="C24" s="41"/>
      <c r="D24" s="51"/>
      <c r="E24" s="51"/>
      <c r="F24" s="41"/>
      <c r="G24" s="41"/>
      <c r="H24" s="41"/>
      <c r="I24" s="41"/>
      <c r="J24" s="42"/>
    </row>
    <row r="25" spans="4:5" ht="14.25" thickBot="1" thickTop="1">
      <c r="D25" s="24"/>
      <c r="E25" s="24" t="s">
        <v>9</v>
      </c>
    </row>
    <row r="26" spans="2:5" ht="12.75">
      <c r="B26" s="47" t="s">
        <v>5</v>
      </c>
      <c r="C26" s="48"/>
      <c r="D26" s="31" t="s">
        <v>19</v>
      </c>
      <c r="E26" s="33"/>
    </row>
    <row r="27" spans="2:5" ht="12.75">
      <c r="B27" s="31" t="s">
        <v>6</v>
      </c>
      <c r="C27" s="32"/>
      <c r="D27" s="31" t="s">
        <v>6</v>
      </c>
      <c r="E27" s="33"/>
    </row>
    <row r="28" spans="2:5" ht="13.5" thickBot="1">
      <c r="B28" s="34" t="s">
        <v>7</v>
      </c>
      <c r="C28" s="35"/>
      <c r="D28" s="34" t="s">
        <v>10</v>
      </c>
      <c r="E28" s="36"/>
    </row>
    <row r="29" spans="2:11" ht="19.5">
      <c r="B29" s="16" t="s">
        <v>17</v>
      </c>
      <c r="C29" s="11" t="s">
        <v>13</v>
      </c>
      <c r="D29" s="16" t="s">
        <v>17</v>
      </c>
      <c r="E29" s="11" t="s">
        <v>13</v>
      </c>
      <c r="F29" s="11" t="s">
        <v>41</v>
      </c>
      <c r="G29" s="11" t="s">
        <v>42</v>
      </c>
      <c r="H29" s="11" t="s">
        <v>44</v>
      </c>
      <c r="I29" s="17" t="s">
        <v>23</v>
      </c>
      <c r="J29" s="1" t="s">
        <v>24</v>
      </c>
      <c r="K29" s="1" t="s">
        <v>37</v>
      </c>
    </row>
    <row r="31" spans="1:11" ht="12.75">
      <c r="A31" s="12" t="str">
        <f>'Enter Data Here'!A10</f>
        <v>1,4-butanediol</v>
      </c>
      <c r="B31" s="6">
        <f>'Enter Data Here'!E10</f>
        <v>7</v>
      </c>
      <c r="C31" s="6">
        <f>'Enter Data Here'!C10</f>
        <v>10</v>
      </c>
      <c r="D31" s="6">
        <f>'Enter Data Here'!J10</f>
        <v>5</v>
      </c>
      <c r="E31" s="6">
        <f>'Enter Data Here'!H10</f>
        <v>15</v>
      </c>
      <c r="F31" s="6">
        <f aca="true" t="shared" si="0" ref="F31:G35">D31/B31</f>
        <v>0.7142857142857143</v>
      </c>
      <c r="G31" s="6">
        <f t="shared" si="0"/>
        <v>1.5</v>
      </c>
      <c r="H31" s="6">
        <f>IF(100*ABS(F31-G31)/G31&lt;5,G31,F31)</f>
        <v>0.7142857142857143</v>
      </c>
      <c r="I31" s="6">
        <f>100*ABS(H31-G31)/G31</f>
        <v>52.38095238095238</v>
      </c>
      <c r="J31" s="6">
        <v>5</v>
      </c>
      <c r="K31" s="6">
        <f>IF(I31&lt;40,J31*(1-I31/40),0)</f>
        <v>0</v>
      </c>
    </row>
    <row r="32" spans="1:11" ht="12.75">
      <c r="A32" s="12" t="str">
        <f>'Enter Data Here'!A11</f>
        <v>1,3-butanediol</v>
      </c>
      <c r="B32" s="6">
        <f>'Enter Data Here'!E11</f>
        <v>10</v>
      </c>
      <c r="C32" s="6">
        <f>'Enter Data Here'!C11</f>
        <v>10</v>
      </c>
      <c r="D32" s="6">
        <f>'Enter Data Here'!J11</f>
        <v>5.5</v>
      </c>
      <c r="E32" s="6">
        <f>'Enter Data Here'!H11</f>
        <v>15</v>
      </c>
      <c r="F32" s="6">
        <f t="shared" si="0"/>
        <v>0.55</v>
      </c>
      <c r="G32" s="6">
        <f t="shared" si="0"/>
        <v>1.5</v>
      </c>
      <c r="H32" s="6">
        <f>IF(100*ABS(F32-G32)/G32&lt;5,G32,F32)</f>
        <v>0.55</v>
      </c>
      <c r="I32" s="6">
        <f>100*ABS(H32-G32)/G32</f>
        <v>63.333333333333336</v>
      </c>
      <c r="J32" s="6">
        <v>5</v>
      </c>
      <c r="K32" s="6">
        <f>IF(I32&lt;40,J32*(1-I32/40),0)</f>
        <v>0</v>
      </c>
    </row>
    <row r="33" spans="1:11" ht="12.75">
      <c r="A33" s="12" t="str">
        <f>'Enter Data Here'!A12</f>
        <v>1,2-butanediol</v>
      </c>
      <c r="B33" s="6">
        <f>'Enter Data Here'!E12</f>
        <v>11.4</v>
      </c>
      <c r="C33" s="6">
        <f>'Enter Data Here'!C12</f>
        <v>10</v>
      </c>
      <c r="D33" s="6">
        <f>'Enter Data Here'!J12</f>
        <v>6</v>
      </c>
      <c r="E33" s="6">
        <f>'Enter Data Here'!H12</f>
        <v>15</v>
      </c>
      <c r="F33" s="6">
        <f t="shared" si="0"/>
        <v>0.5263157894736842</v>
      </c>
      <c r="G33" s="6">
        <f t="shared" si="0"/>
        <v>1.5</v>
      </c>
      <c r="H33" s="6">
        <f>IF(100*ABS(F33-G33)/G33&lt;5,G33,F33)</f>
        <v>0.5263157894736842</v>
      </c>
      <c r="I33" s="6">
        <f>100*ABS(H33-G33)/G33</f>
        <v>64.91228070175438</v>
      </c>
      <c r="J33" s="6">
        <v>5</v>
      </c>
      <c r="K33" s="6">
        <f>IF(I33&lt;40,J33*(1-I33/40),0)</f>
        <v>0</v>
      </c>
    </row>
    <row r="34" spans="1:11" ht="12.75">
      <c r="A34" s="12" t="str">
        <f>'Enter Data Here'!A13</f>
        <v>2-methyl-1,3-propanediol</v>
      </c>
      <c r="B34" s="6">
        <f>'Enter Data Here'!E13</f>
        <v>11</v>
      </c>
      <c r="C34" s="6">
        <f>'Enter Data Here'!C13</f>
        <v>10</v>
      </c>
      <c r="D34" s="6">
        <f>'Enter Data Here'!J13</f>
        <v>6.5</v>
      </c>
      <c r="E34" s="6">
        <f>'Enter Data Here'!H13</f>
        <v>15</v>
      </c>
      <c r="F34" s="6">
        <f t="shared" si="0"/>
        <v>0.5909090909090909</v>
      </c>
      <c r="G34" s="6">
        <f t="shared" si="0"/>
        <v>1.5</v>
      </c>
      <c r="H34" s="6">
        <f>IF(100*ABS(F34-G34)/G34&lt;5,G34,F34)</f>
        <v>0.5909090909090909</v>
      </c>
      <c r="I34" s="6">
        <f>100*ABS(H34-G34)/G34</f>
        <v>60.6060606060606</v>
      </c>
      <c r="J34" s="6">
        <v>5</v>
      </c>
      <c r="K34" s="6">
        <f>IF(I34&lt;40,J34*(1-I34/40),0)</f>
        <v>0</v>
      </c>
    </row>
    <row r="35" spans="1:11" ht="12.75">
      <c r="A35" s="12" t="str">
        <f>'Enter Data Here'!A14</f>
        <v>1,2,4-butanetriol</v>
      </c>
      <c r="B35" s="6">
        <f>'Enter Data Here'!E14</f>
        <v>10</v>
      </c>
      <c r="C35" s="6">
        <f>'Enter Data Here'!C14</f>
        <v>10</v>
      </c>
      <c r="D35" s="6">
        <f>'Enter Data Here'!J14</f>
        <v>9.6</v>
      </c>
      <c r="E35" s="6">
        <f>'Enter Data Here'!H14</f>
        <v>15</v>
      </c>
      <c r="F35" s="6">
        <f t="shared" si="0"/>
        <v>0.96</v>
      </c>
      <c r="G35" s="6">
        <f t="shared" si="0"/>
        <v>1.5</v>
      </c>
      <c r="H35" s="6">
        <f>IF(100*ABS(F35-G35)/G35&lt;5,G35,F35)</f>
        <v>0.96</v>
      </c>
      <c r="I35" s="6">
        <f>100*ABS(H35-G35)/G35</f>
        <v>36</v>
      </c>
      <c r="J35" s="6">
        <v>5</v>
      </c>
      <c r="K35" s="6">
        <f>IF(I35&lt;40,J35*(1-I35/40),0)</f>
        <v>0.4999999999999999</v>
      </c>
    </row>
    <row r="36" ht="12.75">
      <c r="A36" s="12" t="s">
        <v>9</v>
      </c>
    </row>
    <row r="37" spans="7:11" ht="12.75">
      <c r="G37" t="s">
        <v>9</v>
      </c>
      <c r="H37" s="50" t="s">
        <v>25</v>
      </c>
      <c r="I37" s="50"/>
      <c r="J37" s="1">
        <f>SUM(J31:J35)</f>
        <v>25</v>
      </c>
      <c r="K37" s="6">
        <f>SUM(K31:K35)</f>
        <v>0.4999999999999999</v>
      </c>
    </row>
    <row r="38" spans="7:10" ht="12.75">
      <c r="G38" t="s">
        <v>9</v>
      </c>
      <c r="J38" t="s">
        <v>9</v>
      </c>
    </row>
  </sheetData>
  <mergeCells count="13">
    <mergeCell ref="B28:C28"/>
    <mergeCell ref="D27:E27"/>
    <mergeCell ref="D28:E28"/>
    <mergeCell ref="H37:I37"/>
    <mergeCell ref="G17:H17"/>
    <mergeCell ref="A2:J3"/>
    <mergeCell ref="A23:J24"/>
    <mergeCell ref="B5:D5"/>
    <mergeCell ref="B6:D6"/>
    <mergeCell ref="B7:D7"/>
    <mergeCell ref="B26:C26"/>
    <mergeCell ref="D26:E26"/>
    <mergeCell ref="B27:C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Dow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Moore</dc:creator>
  <cp:keywords/>
  <dc:description/>
  <cp:lastModifiedBy>pagordon</cp:lastModifiedBy>
  <dcterms:created xsi:type="dcterms:W3CDTF">2003-03-21T20:45:42Z</dcterms:created>
  <dcterms:modified xsi:type="dcterms:W3CDTF">2006-03-21T18:28:35Z</dcterms:modified>
  <cp:category/>
  <cp:version/>
  <cp:contentType/>
  <cp:contentStatus/>
</cp:coreProperties>
</file>